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240" yWindow="120" windowWidth="17715" windowHeight="7755"/>
  </bookViews>
  <sheets>
    <sheet name="hk1" sheetId="1" r:id="rId1"/>
  </sheets>
  <externalReferences>
    <externalReference r:id="rId2"/>
  </externalReferences>
  <definedNames>
    <definedName name="AccessDatabase" hidden="1">"C:\My Documents\Jeda\Pricelist\Jeda Price NEW .mdb"</definedName>
    <definedName name="Excel_BuiltIn_Print_Titles_1_1">#REF!</definedName>
    <definedName name="Excel_BuiltIn_Print_Titles_1_1_1">#REF!</definedName>
  </definedNames>
  <calcPr calcId="145621" calcOnSave="0"/>
</workbook>
</file>

<file path=xl/calcChain.xml><?xml version="1.0" encoding="utf-8"?>
<calcChain xmlns="http://schemas.openxmlformats.org/spreadsheetml/2006/main">
  <c r="E134" i="1" l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B128" i="1"/>
  <c r="E122" i="1"/>
  <c r="I115" i="1"/>
  <c r="I82" i="1"/>
  <c r="F82" i="1" s="1"/>
  <c r="H82" i="1"/>
  <c r="G82" i="1"/>
  <c r="I99" i="1" s="1"/>
  <c r="I81" i="1"/>
  <c r="F81" i="1" s="1"/>
  <c r="H81" i="1"/>
  <c r="H114" i="1" s="1"/>
  <c r="G81" i="1"/>
  <c r="I80" i="1"/>
  <c r="F80" i="1" s="1"/>
  <c r="H80" i="1"/>
  <c r="G80" i="1"/>
  <c r="I79" i="1"/>
  <c r="F79" i="1" s="1"/>
  <c r="H79" i="1"/>
  <c r="H96" i="1" s="1"/>
  <c r="G79" i="1"/>
  <c r="I78" i="1"/>
  <c r="F78" i="1" s="1"/>
  <c r="H78" i="1"/>
  <c r="G78" i="1"/>
  <c r="G77" i="1"/>
  <c r="I76" i="1"/>
  <c r="F76" i="1" s="1"/>
  <c r="H76" i="1"/>
  <c r="G76" i="1"/>
  <c r="H95" i="1" s="1"/>
  <c r="I75" i="1"/>
  <c r="F75" i="1" s="1"/>
  <c r="H75" i="1"/>
  <c r="G75" i="1"/>
  <c r="H94" i="1" s="1"/>
  <c r="I74" i="1"/>
  <c r="F74" i="1" s="1"/>
  <c r="H74" i="1"/>
  <c r="G74" i="1"/>
  <c r="H93" i="1" s="1"/>
  <c r="I73" i="1"/>
  <c r="F73" i="1" s="1"/>
  <c r="H73" i="1"/>
  <c r="G73" i="1"/>
  <c r="I72" i="1"/>
  <c r="F72" i="1" s="1"/>
  <c r="H72" i="1"/>
  <c r="G72" i="1"/>
  <c r="H98" i="1" s="1"/>
  <c r="I71" i="1"/>
  <c r="F71" i="1" s="1"/>
  <c r="H71" i="1"/>
  <c r="G71" i="1"/>
  <c r="I70" i="1"/>
  <c r="H70" i="1"/>
  <c r="G70" i="1"/>
  <c r="I69" i="1"/>
  <c r="F69" i="1" s="1"/>
  <c r="H69" i="1"/>
  <c r="G69" i="1"/>
  <c r="I68" i="1"/>
  <c r="F68" i="1" s="1"/>
  <c r="H68" i="1"/>
  <c r="G68" i="1"/>
  <c r="I67" i="1"/>
  <c r="F67" i="1" s="1"/>
  <c r="H67" i="1"/>
  <c r="G67" i="1"/>
  <c r="H97" i="1" s="1"/>
  <c r="I66" i="1"/>
  <c r="G86" i="1" s="1"/>
  <c r="H66" i="1"/>
  <c r="G66" i="1"/>
  <c r="K59" i="1"/>
  <c r="J59" i="1"/>
  <c r="I59" i="1"/>
  <c r="J54" i="1"/>
  <c r="K54" i="1" s="1"/>
  <c r="I54" i="1"/>
  <c r="K50" i="1"/>
  <c r="J50" i="1"/>
  <c r="I50" i="1"/>
  <c r="J45" i="1"/>
  <c r="K45" i="1" s="1"/>
  <c r="I45" i="1"/>
  <c r="K36" i="1"/>
  <c r="J36" i="1"/>
  <c r="I36" i="1"/>
  <c r="J27" i="1"/>
  <c r="K27" i="1" s="1"/>
  <c r="I27" i="1"/>
  <c r="K25" i="1"/>
  <c r="J25" i="1"/>
  <c r="I25" i="1"/>
  <c r="K23" i="1"/>
  <c r="J23" i="1"/>
  <c r="I23" i="1"/>
  <c r="J21" i="1"/>
  <c r="K21" i="1" s="1"/>
  <c r="I21" i="1"/>
  <c r="J19" i="1"/>
  <c r="K19" i="1" s="1"/>
  <c r="I19" i="1"/>
  <c r="K14" i="1"/>
  <c r="J14" i="1"/>
  <c r="I14" i="1"/>
  <c r="J8" i="1"/>
  <c r="K8" i="1" s="1"/>
  <c r="I8" i="1"/>
  <c r="I7" i="1"/>
  <c r="I6" i="1"/>
  <c r="I5" i="1"/>
  <c r="M4" i="1"/>
  <c r="M5" i="1" s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J119" i="1" s="1"/>
  <c r="I4" i="1"/>
  <c r="A4" i="1"/>
  <c r="A5" i="1" s="1"/>
  <c r="M3" i="1"/>
  <c r="J3" i="1"/>
  <c r="K3" i="1" s="1"/>
  <c r="H77" i="1" s="1"/>
  <c r="I3" i="1"/>
  <c r="I77" i="1" s="1"/>
  <c r="F77" i="1" s="1"/>
  <c r="G219" i="1"/>
  <c r="G216" i="1"/>
  <c r="G213" i="1"/>
  <c r="G210" i="1"/>
  <c r="G207" i="1"/>
  <c r="G204" i="1"/>
  <c r="G201" i="1"/>
  <c r="G198" i="1"/>
  <c r="G195" i="1"/>
  <c r="G192" i="1"/>
  <c r="G189" i="1"/>
  <c r="G186" i="1"/>
  <c r="G183" i="1"/>
  <c r="G180" i="1"/>
  <c r="G177" i="1"/>
  <c r="G174" i="1"/>
  <c r="G171" i="1"/>
  <c r="G168" i="1"/>
  <c r="G165" i="1"/>
  <c r="G162" i="1"/>
  <c r="G159" i="1"/>
  <c r="G156" i="1"/>
  <c r="G153" i="1"/>
  <c r="G150" i="1"/>
  <c r="G147" i="1"/>
  <c r="G144" i="1"/>
  <c r="G141" i="1"/>
  <c r="G138" i="1"/>
  <c r="G135" i="1"/>
  <c r="F219" i="1"/>
  <c r="F216" i="1"/>
  <c r="F213" i="1"/>
  <c r="F210" i="1"/>
  <c r="F207" i="1"/>
  <c r="F204" i="1"/>
  <c r="F201" i="1"/>
  <c r="F198" i="1"/>
  <c r="F195" i="1"/>
  <c r="F192" i="1"/>
  <c r="F189" i="1"/>
  <c r="F186" i="1"/>
  <c r="F183" i="1"/>
  <c r="F180" i="1"/>
  <c r="F177" i="1"/>
  <c r="F174" i="1"/>
  <c r="F171" i="1"/>
  <c r="F168" i="1"/>
  <c r="F165" i="1"/>
  <c r="F162" i="1"/>
  <c r="F159" i="1"/>
  <c r="F156" i="1"/>
  <c r="F153" i="1"/>
  <c r="F150" i="1"/>
  <c r="F147" i="1"/>
  <c r="F144" i="1"/>
  <c r="F141" i="1"/>
  <c r="F138" i="1"/>
  <c r="F135" i="1"/>
  <c r="B130" i="1"/>
  <c r="B129" i="1"/>
  <c r="D219" i="1"/>
  <c r="D216" i="1"/>
  <c r="D213" i="1"/>
  <c r="D210" i="1"/>
  <c r="D207" i="1"/>
  <c r="D204" i="1"/>
  <c r="D201" i="1"/>
  <c r="D198" i="1"/>
  <c r="D195" i="1"/>
  <c r="D192" i="1"/>
  <c r="D189" i="1"/>
  <c r="D186" i="1"/>
  <c r="D183" i="1"/>
  <c r="D180" i="1"/>
  <c r="D177" i="1"/>
  <c r="D174" i="1"/>
  <c r="D171" i="1"/>
  <c r="D168" i="1"/>
  <c r="D165" i="1"/>
  <c r="D162" i="1"/>
  <c r="D159" i="1"/>
  <c r="D156" i="1"/>
  <c r="D153" i="1"/>
  <c r="D150" i="1"/>
  <c r="D147" i="1"/>
  <c r="D144" i="1"/>
  <c r="D141" i="1"/>
  <c r="D138" i="1"/>
  <c r="D135" i="1"/>
  <c r="G218" i="1"/>
  <c r="G215" i="1"/>
  <c r="G212" i="1"/>
  <c r="G209" i="1"/>
  <c r="G206" i="1"/>
  <c r="G203" i="1"/>
  <c r="G200" i="1"/>
  <c r="G197" i="1"/>
  <c r="G194" i="1"/>
  <c r="G191" i="1"/>
  <c r="G188" i="1"/>
  <c r="G185" i="1"/>
  <c r="G182" i="1"/>
  <c r="G179" i="1"/>
  <c r="G176" i="1"/>
  <c r="G173" i="1"/>
  <c r="G170" i="1"/>
  <c r="G167" i="1"/>
  <c r="G164" i="1"/>
  <c r="G161" i="1"/>
  <c r="G158" i="1"/>
  <c r="G155" i="1"/>
  <c r="G152" i="1"/>
  <c r="G149" i="1"/>
  <c r="G146" i="1"/>
  <c r="G143" i="1"/>
  <c r="G140" i="1"/>
  <c r="G137" i="1"/>
  <c r="G134" i="1"/>
  <c r="F218" i="1"/>
  <c r="F215" i="1"/>
  <c r="F212" i="1"/>
  <c r="F209" i="1"/>
  <c r="F206" i="1"/>
  <c r="F203" i="1"/>
  <c r="F200" i="1"/>
  <c r="F197" i="1"/>
  <c r="F194" i="1"/>
  <c r="F191" i="1"/>
  <c r="F188" i="1"/>
  <c r="F185" i="1"/>
  <c r="F182" i="1"/>
  <c r="F179" i="1"/>
  <c r="F176" i="1"/>
  <c r="F173" i="1"/>
  <c r="F170" i="1"/>
  <c r="F167" i="1"/>
  <c r="F164" i="1"/>
  <c r="F161" i="1"/>
  <c r="F158" i="1"/>
  <c r="F155" i="1"/>
  <c r="F152" i="1"/>
  <c r="F149" i="1"/>
  <c r="F146" i="1"/>
  <c r="F143" i="1"/>
  <c r="F140" i="1"/>
  <c r="F137" i="1"/>
  <c r="F134" i="1"/>
  <c r="D158" i="1"/>
  <c r="D143" i="1"/>
  <c r="D137" i="1"/>
  <c r="D218" i="1"/>
  <c r="D215" i="1"/>
  <c r="D212" i="1"/>
  <c r="D209" i="1"/>
  <c r="D206" i="1"/>
  <c r="D203" i="1"/>
  <c r="D200" i="1"/>
  <c r="D197" i="1"/>
  <c r="D194" i="1"/>
  <c r="D191" i="1"/>
  <c r="D188" i="1"/>
  <c r="D185" i="1"/>
  <c r="D182" i="1"/>
  <c r="D179" i="1"/>
  <c r="D176" i="1"/>
  <c r="D173" i="1"/>
  <c r="D170" i="1"/>
  <c r="D167" i="1"/>
  <c r="D164" i="1"/>
  <c r="D161" i="1"/>
  <c r="D155" i="1"/>
  <c r="D152" i="1"/>
  <c r="D149" i="1"/>
  <c r="D146" i="1"/>
  <c r="D140" i="1"/>
  <c r="D134" i="1"/>
  <c r="G217" i="1"/>
  <c r="G214" i="1"/>
  <c r="G211" i="1"/>
  <c r="G208" i="1"/>
  <c r="G205" i="1"/>
  <c r="G202" i="1"/>
  <c r="G199" i="1"/>
  <c r="G196" i="1"/>
  <c r="G193" i="1"/>
  <c r="G190" i="1"/>
  <c r="G187" i="1"/>
  <c r="G184" i="1"/>
  <c r="G181" i="1"/>
  <c r="G178" i="1"/>
  <c r="G175" i="1"/>
  <c r="G172" i="1"/>
  <c r="G169" i="1"/>
  <c r="G166" i="1"/>
  <c r="G163" i="1"/>
  <c r="G160" i="1"/>
  <c r="G157" i="1"/>
  <c r="G154" i="1"/>
  <c r="G151" i="1"/>
  <c r="G148" i="1"/>
  <c r="G145" i="1"/>
  <c r="G142" i="1"/>
  <c r="G139" i="1"/>
  <c r="G136" i="1"/>
  <c r="G133" i="1"/>
  <c r="F217" i="1"/>
  <c r="F214" i="1"/>
  <c r="F211" i="1"/>
  <c r="F208" i="1"/>
  <c r="F205" i="1"/>
  <c r="F202" i="1"/>
  <c r="F199" i="1"/>
  <c r="F196" i="1"/>
  <c r="F193" i="1"/>
  <c r="F190" i="1"/>
  <c r="F187" i="1"/>
  <c r="F184" i="1"/>
  <c r="F181" i="1"/>
  <c r="F178" i="1"/>
  <c r="F175" i="1"/>
  <c r="F172" i="1"/>
  <c r="F169" i="1"/>
  <c r="F166" i="1"/>
  <c r="F163" i="1"/>
  <c r="F160" i="1"/>
  <c r="F157" i="1"/>
  <c r="F154" i="1"/>
  <c r="F151" i="1"/>
  <c r="F148" i="1"/>
  <c r="F145" i="1"/>
  <c r="F142" i="1"/>
  <c r="F139" i="1"/>
  <c r="F136" i="1"/>
  <c r="F133" i="1"/>
  <c r="D133" i="1"/>
  <c r="D217" i="1"/>
  <c r="D214" i="1"/>
  <c r="D211" i="1"/>
  <c r="D208" i="1"/>
  <c r="D205" i="1"/>
  <c r="D202" i="1"/>
  <c r="D199" i="1"/>
  <c r="D196" i="1"/>
  <c r="D193" i="1"/>
  <c r="D190" i="1"/>
  <c r="D187" i="1"/>
  <c r="D184" i="1"/>
  <c r="D181" i="1"/>
  <c r="D178" i="1"/>
  <c r="D175" i="1"/>
  <c r="D172" i="1"/>
  <c r="D169" i="1"/>
  <c r="D166" i="1"/>
  <c r="D163" i="1"/>
  <c r="D160" i="1"/>
  <c r="D157" i="1"/>
  <c r="D154" i="1"/>
  <c r="D151" i="1"/>
  <c r="D148" i="1"/>
  <c r="D145" i="1"/>
  <c r="D142" i="1"/>
  <c r="D139" i="1"/>
  <c r="D136" i="1"/>
  <c r="B132" i="1"/>
  <c r="I97" i="1" l="1"/>
  <c r="H109" i="1"/>
  <c r="I109" i="1" s="1"/>
  <c r="I94" i="1"/>
  <c r="H106" i="1"/>
  <c r="I106" i="1" s="1"/>
  <c r="H110" i="1"/>
  <c r="I110" i="1" s="1"/>
  <c r="I98" i="1"/>
  <c r="I95" i="1"/>
  <c r="H107" i="1"/>
  <c r="I107" i="1" s="1"/>
  <c r="H105" i="1"/>
  <c r="I105" i="1" s="1"/>
  <c r="I93" i="1"/>
  <c r="I96" i="1"/>
  <c r="H108" i="1"/>
  <c r="I108" i="1" s="1"/>
  <c r="A6" i="1"/>
  <c r="G85" i="1"/>
  <c r="H86" i="1" s="1"/>
  <c r="F66" i="1"/>
  <c r="H111" i="1" s="1"/>
  <c r="E123" i="1"/>
  <c r="F70" i="1"/>
  <c r="G114" i="1"/>
  <c r="I114" i="1" s="1"/>
  <c r="H85" i="1" l="1"/>
  <c r="A7" i="1"/>
  <c r="A8" i="1" l="1"/>
  <c r="A9" i="1" l="1"/>
  <c r="A10" i="1" l="1"/>
  <c r="A11" i="1" l="1"/>
  <c r="A12" i="1" l="1"/>
  <c r="A13" i="1" l="1"/>
  <c r="A14" i="1" l="1"/>
  <c r="A15" i="1" l="1"/>
  <c r="A16" i="1" l="1"/>
  <c r="A17" i="1" l="1"/>
  <c r="A18" i="1" l="1"/>
  <c r="A19" i="1" l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l="1"/>
  <c r="A36" i="1" l="1"/>
  <c r="A37" i="1" l="1"/>
  <c r="A38" i="1" l="1"/>
  <c r="A39" i="1" l="1"/>
  <c r="A40" i="1" l="1"/>
  <c r="A41" i="1" l="1"/>
  <c r="A42" i="1" l="1"/>
  <c r="A43" i="1" l="1"/>
  <c r="A44" i="1" l="1"/>
  <c r="A45" i="1" l="1"/>
  <c r="A46" i="1" l="1"/>
  <c r="A47" i="1" l="1"/>
  <c r="A48" i="1" l="1"/>
  <c r="A49" i="1" l="1"/>
  <c r="A50" i="1" l="1"/>
  <c r="A51" i="1" l="1"/>
  <c r="A52" i="1" l="1"/>
  <c r="A53" i="1" l="1"/>
  <c r="A54" i="1" l="1"/>
  <c r="A55" i="1" l="1"/>
  <c r="A56" i="1" l="1"/>
  <c r="A57" i="1" l="1"/>
  <c r="A58" i="1" l="1"/>
  <c r="A59" i="1" l="1"/>
  <c r="N56" i="1"/>
  <c r="N50" i="1"/>
  <c r="N51" i="1"/>
  <c r="K60" i="1"/>
  <c r="I60" i="1"/>
  <c r="H60" i="1"/>
  <c r="G62" i="1" l="1"/>
  <c r="I62" i="1"/>
  <c r="H62" i="1"/>
  <c r="N8" i="1"/>
  <c r="N21" i="1"/>
  <c r="N34" i="1"/>
  <c r="N13" i="1"/>
  <c r="N25" i="1"/>
  <c r="N35" i="1"/>
  <c r="N14" i="1"/>
  <c r="N23" i="1"/>
  <c r="N37" i="1"/>
  <c r="N57" i="1"/>
  <c r="N26" i="1"/>
  <c r="N38" i="1"/>
  <c r="N55" i="1"/>
  <c r="N49" i="1"/>
  <c r="N59" i="1"/>
  <c r="N12" i="1"/>
  <c r="N52" i="1"/>
  <c r="N3" i="1"/>
  <c r="N18" i="1"/>
  <c r="N27" i="1"/>
  <c r="N39" i="1"/>
  <c r="N6" i="1"/>
  <c r="N16" i="1"/>
  <c r="N28" i="1"/>
  <c r="N7" i="1"/>
  <c r="N17" i="1"/>
  <c r="N29" i="1"/>
  <c r="N4" i="1"/>
  <c r="N15" i="1"/>
  <c r="N30" i="1"/>
  <c r="N41" i="1"/>
  <c r="N54" i="1"/>
  <c r="N20" i="1"/>
  <c r="N31" i="1"/>
  <c r="N58" i="1"/>
  <c r="N10" i="1"/>
  <c r="N33" i="1"/>
  <c r="N44" i="1"/>
  <c r="N53" i="1"/>
  <c r="N5" i="1"/>
  <c r="N42" i="1"/>
  <c r="N48" i="1"/>
  <c r="N9" i="1"/>
  <c r="N19" i="1"/>
  <c r="N32" i="1"/>
  <c r="N46" i="1"/>
  <c r="N43" i="1"/>
  <c r="N24" i="1"/>
  <c r="N45" i="1"/>
  <c r="N40" i="1"/>
  <c r="N11" i="1"/>
  <c r="N22" i="1"/>
  <c r="N36" i="1"/>
  <c r="N47" i="1"/>
  <c r="G83" i="1" l="1"/>
  <c r="I63" i="1"/>
  <c r="B131" i="1" l="1"/>
  <c r="H83" i="1"/>
  <c r="H88" i="1"/>
  <c r="I88" i="1" s="1"/>
  <c r="D123" i="1" l="1"/>
  <c r="F123" i="1" s="1"/>
  <c r="D122" i="1"/>
  <c r="F122" i="1" s="1"/>
  <c r="H113" i="1"/>
  <c r="E89" i="1"/>
  <c r="H90" i="1"/>
  <c r="H91" i="1" l="1"/>
  <c r="I90" i="1"/>
  <c r="H122" i="1"/>
  <c r="G122" i="1"/>
  <c r="G92" i="1"/>
  <c r="G91" i="1"/>
  <c r="G113" i="1"/>
  <c r="I113" i="1" s="1"/>
  <c r="H123" i="1"/>
  <c r="G123" i="1"/>
  <c r="I123" i="1" l="1"/>
  <c r="I122" i="1"/>
  <c r="I91" i="1"/>
  <c r="H100" i="1"/>
  <c r="H92" i="1"/>
  <c r="I92" i="1" s="1"/>
  <c r="H101" i="1" l="1"/>
  <c r="I101" i="1" s="1"/>
  <c r="I100" i="1"/>
  <c r="H112" i="1"/>
  <c r="G112" i="1"/>
  <c r="I112" i="1" l="1"/>
  <c r="I102" i="1"/>
  <c r="G104" i="1" s="1"/>
  <c r="I104" i="1" s="1"/>
  <c r="G111" i="1" l="1"/>
  <c r="I111" i="1" s="1"/>
  <c r="I116" i="1" s="1"/>
  <c r="G118" i="1" l="1"/>
  <c r="I118" i="1" s="1"/>
  <c r="G117" i="1"/>
  <c r="I117" i="1" s="1"/>
  <c r="I119" i="1" s="1"/>
  <c r="I127" i="1" l="1"/>
  <c r="I126" i="1"/>
</calcChain>
</file>

<file path=xl/comments1.xml><?xml version="1.0" encoding="utf-8"?>
<comments xmlns="http://schemas.openxmlformats.org/spreadsheetml/2006/main">
  <authors>
    <author>Sigi</author>
  </authors>
  <commentList>
    <comment ref="A3" authorId="0">
      <text/>
    </commen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</commentList>
</comments>
</file>

<file path=xl/sharedStrings.xml><?xml version="1.0" encoding="utf-8"?>
<sst xmlns="http://schemas.openxmlformats.org/spreadsheetml/2006/main" count="367" uniqueCount="198">
  <si>
    <t>Code</t>
  </si>
  <si>
    <t>Scientific name</t>
  </si>
  <si>
    <t>Common name</t>
  </si>
  <si>
    <t>Qty/Box</t>
  </si>
  <si>
    <t>Price US$</t>
  </si>
  <si>
    <t>Qty</t>
  </si>
  <si>
    <t>Total Price</t>
  </si>
  <si>
    <t>Weight</t>
  </si>
  <si>
    <t>Total</t>
  </si>
  <si>
    <t>Stock</t>
  </si>
  <si>
    <t>keine Cites</t>
  </si>
  <si>
    <t>Empty</t>
  </si>
  <si>
    <t>hk100</t>
  </si>
  <si>
    <t xml:space="preserve">Zoanthus pulchellus </t>
  </si>
  <si>
    <t>Ultra Premium Zoanthus</t>
  </si>
  <si>
    <t>Ok</t>
  </si>
  <si>
    <t>Order other inverts (Stars, Urchins, Anemones, …)</t>
  </si>
  <si>
    <t>015 160.JPG</t>
  </si>
  <si>
    <t>18$</t>
  </si>
  <si>
    <t>016 100.JPG</t>
  </si>
  <si>
    <t>018 120.JPG</t>
  </si>
  <si>
    <t>019 100.JPG</t>
  </si>
  <si>
    <t>020 140.JPG</t>
  </si>
  <si>
    <t>Entacmea Quadricolor</t>
  </si>
  <si>
    <t>Bubble Anemone</t>
  </si>
  <si>
    <t>-Rare</t>
  </si>
  <si>
    <t>038 Red bubble anemone.jpg</t>
  </si>
  <si>
    <t>032 Rainbow bubble anemone.jpg</t>
  </si>
  <si>
    <t>086 Red bubble anemone.jpg</t>
  </si>
  <si>
    <t>087 Green bubble anemone.jpg</t>
  </si>
  <si>
    <t>117 bubble anemone.jpg</t>
  </si>
  <si>
    <t>Summer only</t>
  </si>
  <si>
    <t>170 Yellow bubble anemone.jpg</t>
  </si>
  <si>
    <t>Stichodactyla Gigantea</t>
  </si>
  <si>
    <t>Carpet Anemone</t>
  </si>
  <si>
    <t>018 Purple carpet anemone.jpg</t>
  </si>
  <si>
    <t>106 carpet anemone.jpg</t>
  </si>
  <si>
    <t>078 Purple Carpet Anemone.jpg</t>
  </si>
  <si>
    <t>070 Carpet anemone 1.jpg</t>
  </si>
  <si>
    <t>108 carpet anemone.jpg</t>
  </si>
  <si>
    <t>Stichodactyla tapetum</t>
  </si>
  <si>
    <t>Mini Carpet Anemone</t>
  </si>
  <si>
    <t>180 Mini carpet.jpg</t>
  </si>
  <si>
    <t>181 Mini carpet.jpg</t>
  </si>
  <si>
    <t>Cribrinopsis crassa</t>
  </si>
  <si>
    <t>Mini Anemone</t>
  </si>
  <si>
    <t>100 anemone.jpg</t>
  </si>
  <si>
    <t>183 mini anemone.jpg</t>
  </si>
  <si>
    <t>Pachycerianthus magnus</t>
  </si>
  <si>
    <t>Cerianthus Anemone</t>
  </si>
  <si>
    <t>184 anemone.jpg</t>
  </si>
  <si>
    <t>156 Pachycerianthus magnus.jpg</t>
  </si>
  <si>
    <t>Heteractis crispa</t>
  </si>
  <si>
    <t>Anemone</t>
  </si>
  <si>
    <t>072 anemone 1.jpg</t>
  </si>
  <si>
    <t>182 Crown anemone.jpg</t>
  </si>
  <si>
    <t>Discosoma sp.</t>
  </si>
  <si>
    <t>Mushroom</t>
  </si>
  <si>
    <t>029 Orange spot mushroom.jpg</t>
  </si>
  <si>
    <t>057 mushroom 2.jpg</t>
  </si>
  <si>
    <t>059 mushroom 3.jpg</t>
  </si>
  <si>
    <t>110 mushoroom.jpg</t>
  </si>
  <si>
    <t>114 mushroom.jpg</t>
  </si>
  <si>
    <t>139 mushroom.jpg</t>
  </si>
  <si>
    <t>140 mushroom.jpg</t>
  </si>
  <si>
    <t>141 mushroom.jpg</t>
  </si>
  <si>
    <t>146 mushroom.jpg</t>
  </si>
  <si>
    <t>Euplexaura sp.</t>
  </si>
  <si>
    <t>Deepwater Seafan</t>
  </si>
  <si>
    <t>137 sea fan.jpg</t>
  </si>
  <si>
    <t>051 sea fan.jpg</t>
  </si>
  <si>
    <t>076 seafan.jpg</t>
  </si>
  <si>
    <t>120 sea fan.jpg</t>
  </si>
  <si>
    <t>147 Sea fan.jpg</t>
  </si>
  <si>
    <t>157 deep water seafan.jpg</t>
  </si>
  <si>
    <t>158 deep water seafan.jpg</t>
  </si>
  <si>
    <t>159 deep water seafan.jpg</t>
  </si>
  <si>
    <t>160 deep water seafan.jpg</t>
  </si>
  <si>
    <t>Scleronephthya sp.</t>
  </si>
  <si>
    <t>Softcoral</t>
  </si>
  <si>
    <t>118 soft coral.jpg</t>
  </si>
  <si>
    <t>119 soft coral.jpg</t>
  </si>
  <si>
    <t>082 Scleronephtya.jpg</t>
  </si>
  <si>
    <t>016 softcoral.jpg</t>
  </si>
  <si>
    <t>010 Soft coral.jpg</t>
  </si>
  <si>
    <t>Sinularia sp.</t>
  </si>
  <si>
    <t>Leathercoral</t>
  </si>
  <si>
    <t>040 Red finger leather.jpg</t>
  </si>
  <si>
    <t>104 finger leather.jpg</t>
  </si>
  <si>
    <t>109 finger soft coral.jpg</t>
  </si>
  <si>
    <t>143 soft coral.jpg</t>
  </si>
  <si>
    <t>Xenia sp.</t>
  </si>
  <si>
    <t>Xenia</t>
  </si>
  <si>
    <t>001 Green Xenia(Pumping).jpg</t>
  </si>
  <si>
    <t>037 Blue xenia.jpg</t>
  </si>
  <si>
    <t>043 blue xenia.jpg</t>
  </si>
  <si>
    <t>068 Blue xenia 1.jpg</t>
  </si>
  <si>
    <t>164 blue Xenia.jpg</t>
  </si>
  <si>
    <t>Haliclona sp.</t>
  </si>
  <si>
    <t>Sponge</t>
  </si>
  <si>
    <t>103 sponge.jpg</t>
  </si>
  <si>
    <t>Listenende</t>
  </si>
  <si>
    <t>ORDER Total</t>
  </si>
  <si>
    <t>Rabatt ab:</t>
  </si>
  <si>
    <t>Taric            EUSt</t>
  </si>
  <si>
    <t>EU-Zoll</t>
  </si>
  <si>
    <t>Form A</t>
  </si>
  <si>
    <t>ohne</t>
  </si>
  <si>
    <t>Anteil</t>
  </si>
  <si>
    <t>Anzahl</t>
  </si>
  <si>
    <t>Gewicht</t>
  </si>
  <si>
    <t>0301110000   19%</t>
  </si>
  <si>
    <t>Order Freshwater Fish</t>
  </si>
  <si>
    <t>Order Freshwater Cites Fish</t>
  </si>
  <si>
    <t>0301190000   19%</t>
  </si>
  <si>
    <t>Order Marine Fish</t>
  </si>
  <si>
    <t>Order Marine Cites Fish</t>
  </si>
  <si>
    <t>0306279990   7%</t>
  </si>
  <si>
    <t>Order Shrimps</t>
  </si>
  <si>
    <t>0306248000   7%</t>
  </si>
  <si>
    <t>Order Crabs</t>
  </si>
  <si>
    <t>0307710090   7%</t>
  </si>
  <si>
    <t>Order Giant Clams</t>
  </si>
  <si>
    <t>0307919090   7%</t>
  </si>
  <si>
    <t>Order Clams, Snails, Slugs, Cephalopoda</t>
  </si>
  <si>
    <t>0308901000   7%</t>
  </si>
  <si>
    <t>Order Stonecoral</t>
  </si>
  <si>
    <t>Order Aquacultur Stonecoral</t>
  </si>
  <si>
    <t>Order Substrat Marine Invertebrates</t>
  </si>
  <si>
    <t>Order Substrat Aquacultur Marine Invertebrates</t>
  </si>
  <si>
    <t>6815990090   19%</t>
  </si>
  <si>
    <t>Order Living Rock</t>
  </si>
  <si>
    <t>6815990000   19%</t>
  </si>
  <si>
    <t>Order Artificial Aquacultur Living Rock</t>
  </si>
  <si>
    <t>0602904900   19%</t>
  </si>
  <si>
    <t>Order Plants</t>
  </si>
  <si>
    <t>Order Plants Potted</t>
  </si>
  <si>
    <t>Order Packing Boxes</t>
  </si>
  <si>
    <t>Fische und Krebstiere, Weichtiere und andere wirbellose Wassertiere</t>
  </si>
  <si>
    <t>7% MwSt</t>
  </si>
  <si>
    <t>Zierfische, Langusten, Hummer, Austern und Schnecken, usw.</t>
  </si>
  <si>
    <t>19% MwSt</t>
  </si>
  <si>
    <t>PACKING CHARGES Leergewicht ca. 2kg</t>
  </si>
  <si>
    <t>Gesamtimport (geschätzt)</t>
  </si>
  <si>
    <t>TERMINAL HANDLING FEE AND HEALTH CERTIFICATE pro kg</t>
  </si>
  <si>
    <t>Transshipping agent cost</t>
  </si>
  <si>
    <t>wird auf alle Besteller nach Gewicht verteilt</t>
  </si>
  <si>
    <t>Exporteur CITES Steinkorallen</t>
  </si>
  <si>
    <t xml:space="preserve">Exporteur CITES Steinkorallen Aquakultur </t>
  </si>
  <si>
    <t xml:space="preserve">Exporteur CITES Substrat Weichkorallen </t>
  </si>
  <si>
    <t xml:space="preserve">Exporteur CITES Lebende Steine </t>
  </si>
  <si>
    <t>Exporteur CITES Seahorse &amp; Cites Fish</t>
  </si>
  <si>
    <t>Exporteur CITES Giant clam</t>
  </si>
  <si>
    <t>Phytosanitary Cert</t>
  </si>
  <si>
    <t xml:space="preserve">AIRFREIGHT US$/KG </t>
  </si>
  <si>
    <t>SECURITY AND FUEL CHARGES</t>
  </si>
  <si>
    <t>TOTAL</t>
  </si>
  <si>
    <t>Übertrag mit Wechselkurs</t>
  </si>
  <si>
    <t>US-Dollar in Euro</t>
  </si>
  <si>
    <t>EU-Einfuhrgenehmigung</t>
  </si>
  <si>
    <t>CITES Steinkorallen</t>
  </si>
  <si>
    <t xml:space="preserve">CITES Steinkorallen Aquakultur </t>
  </si>
  <si>
    <t xml:space="preserve">CITES Substrat Weichkorallen </t>
  </si>
  <si>
    <t xml:space="preserve">CITES Lebende Steine </t>
  </si>
  <si>
    <t>CITES Seepferdchen u.a. Cites Fische</t>
  </si>
  <si>
    <t>CITES Riesenmuscheln</t>
  </si>
  <si>
    <t>EU-Zoll-Abgeltung</t>
  </si>
  <si>
    <t>Mischwert</t>
  </si>
  <si>
    <t xml:space="preserve">Flughafenabwicklung Frankfurt pro kg </t>
  </si>
  <si>
    <t>GVDEs, Traces, MA und FAL</t>
  </si>
  <si>
    <t xml:space="preserve">Pflanzengesundheits-Zeugnis usw. </t>
  </si>
  <si>
    <t>Pflanzenbestellungen mindestens</t>
  </si>
  <si>
    <t>Zustellung ab 100kg möglich</t>
  </si>
  <si>
    <t>Kosten ab A3 Frankfurt-Bonn</t>
  </si>
  <si>
    <t>Rechnungsbetrag ohne MwSt.</t>
  </si>
  <si>
    <t xml:space="preserve">Fische und Krebstiere, </t>
  </si>
  <si>
    <t>Weichtiere und andere wirbellose Wassertiere</t>
  </si>
  <si>
    <t>MwSt. für</t>
  </si>
  <si>
    <t>Netto</t>
  </si>
  <si>
    <t xml:space="preserve">Zierfische, Langusten, Hummer, </t>
  </si>
  <si>
    <t>Austern und Schnecken</t>
  </si>
  <si>
    <t>Senden Sie mir diesen Bestell-Text per Email</t>
  </si>
  <si>
    <t>Rechnungsbetrag mit MwSt.</t>
  </si>
  <si>
    <t>Berechnung gemäß §312d Abs.6 BGB</t>
  </si>
  <si>
    <t>Summe $</t>
  </si>
  <si>
    <t>Kurs</t>
  </si>
  <si>
    <t>Summe</t>
  </si>
  <si>
    <t>Zoll</t>
  </si>
  <si>
    <t>MwSt.</t>
  </si>
  <si>
    <t>Warenanteil 7%</t>
  </si>
  <si>
    <t>Kosten für Tiere und Boxen</t>
  </si>
  <si>
    <t>Warenanteil 19%</t>
  </si>
  <si>
    <t>Dienstleistungen für die bei Widerruf</t>
  </si>
  <si>
    <t xml:space="preserve">Wertersatz geleistet werden muss </t>
  </si>
  <si>
    <t>Handling Fee, Luftfracht, Cites- und Einfuhrgenehmigungen, Flughafenabwicklung</t>
  </si>
  <si>
    <t>Dienstleistungen 7%</t>
  </si>
  <si>
    <t>Dienstleistungen 19%</t>
  </si>
  <si>
    <t>Forms#1$String#2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</si>
</sst>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4" formatCode="_-* #,##0.00\ &quot;€&quot;_-;\-* #,##0.00\ &quot;€&quot;_-;_-* &quot;-&quot;??\ &quot;€&quot;_-;_-@_-"/>
    <numFmt numFmtId="164" formatCode="0;0;"/>
    <numFmt numFmtId="165" formatCode="_-[$$-409]* #,##0.00_ ;_-[$$-409]* \-#,##0.00\ ;_-[$$-409]* &quot;-&quot;??_ ;_-@_ "/>
    <numFmt numFmtId="166" formatCode="0.00&quot;kg&quot;"/>
    <numFmt numFmtId="167" formatCode="0.0&quot;kg&quot;"/>
    <numFmt numFmtId="168" formatCode="0;\-0;&quot;&quot;"/>
    <numFmt numFmtId="169" formatCode="&quot;Ab &quot;0&quot;kg&quot;"/>
    <numFmt numFmtId="170" formatCode="0&quot;kg&quot;"/>
    <numFmt numFmtId="171" formatCode="General_)"/>
    <numFmt numFmtId="172" formatCode="0.00%;0.00%;&quot;&quot;"/>
    <numFmt numFmtId="173" formatCode="0;0;&quot;&quot;"/>
    <numFmt numFmtId="174" formatCode="0.0&quot;kg&quot;;0.0&quot;kg&quot;;&quot;&quot;"/>
    <numFmt numFmtId="175" formatCode="0.0%"/>
    <numFmt numFmtId="176" formatCode="0.0"/>
    <numFmt numFmtId="177" formatCode="0.000\ &quot;€/$&quot;"/>
    <numFmt numFmtId="178" formatCode="#,##0.00\ &quot;€&quot;"/>
    <numFmt numFmtId="179" formatCode="0.00\ &quot;€&quot;;0.00\ &quot;€&quot;;&quot;&quot;"/>
    <numFmt numFmtId="180" formatCode="0&quot;km&quot;;0&quot;km&quot;;&quot;&quot;"/>
    <numFmt numFmtId="181" formatCode="0&quot;km&quot;"/>
    <numFmt numFmtId="182" formatCode="&quot;ca. &quot;0&quot; St.&quot;\ "/>
    <numFmt numFmtId="183" formatCode="&quot;Kdnr: &quot;0"/>
    <numFmt numFmtId="184" formatCode="&quot;$&quot;#,##0.00"/>
    <numFmt numFmtId="185" formatCode="0.00&quot;€/kg&quot;"/>
    <numFmt numFmtId="186" formatCode="0.00&quot;€/km&quot;"/>
  </numFmts>
  <fonts count="6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Verdana"/>
      <family val="2"/>
    </font>
    <font>
      <sz val="8"/>
      <color theme="0"/>
      <name val="Arial"/>
      <family val="2"/>
    </font>
    <font>
      <sz val="10"/>
      <color indexed="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16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u/>
      <sz val="12"/>
      <color theme="1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rgb="FF0000FF"/>
      <name val="Arial"/>
      <family val="2"/>
      <charset val="1"/>
    </font>
    <font>
      <u/>
      <sz val="10"/>
      <color theme="10"/>
      <name val="Arial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  <scheme val="minor"/>
    </font>
    <font>
      <u/>
      <sz val="9.9"/>
      <color theme="10"/>
      <name val="Calibri"/>
      <family val="2"/>
    </font>
    <font>
      <u/>
      <sz val="10"/>
      <color theme="10"/>
      <name val="Verdana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2"/>
      <name val="Calibri"/>
      <family val="2"/>
      <scheme val="minor"/>
    </font>
    <font>
      <sz val="11"/>
      <color theme="1"/>
      <name val="Arial"/>
      <family val="2"/>
      <charset val="177"/>
    </font>
    <font>
      <sz val="12"/>
      <name val="Times New Roman (Hebrew)"/>
      <charset val="177"/>
    </font>
    <font>
      <b/>
      <sz val="11"/>
      <color indexed="63"/>
      <name val="Calibri"/>
      <family val="2"/>
    </font>
    <font>
      <sz val="11"/>
      <color indexed="8"/>
      <name val="Arial"/>
      <family val="2"/>
      <charset val="177"/>
    </font>
    <font>
      <sz val="10"/>
      <name val="Mangal"/>
      <family val="2"/>
    </font>
    <font>
      <sz val="8"/>
      <color rgb="FF000000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1"/>
      <charset val="136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  <charset val="1"/>
    </font>
    <font>
      <sz val="10"/>
      <color rgb="FF000000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20.05"/>
      <color indexed="8"/>
      <name val="Microsoft Sans Serif"/>
      <family val="2"/>
    </font>
    <font>
      <sz val="11"/>
      <color indexed="10"/>
      <name val="Calibri"/>
      <family val="2"/>
    </font>
    <font>
      <sz val="11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6" tint="-0.249977111117893"/>
      </bottom>
      <diagonal/>
    </border>
  </borders>
  <cellStyleXfs count="2297">
    <xf numFmtId="0" fontId="0" fillId="0" borderId="0"/>
    <xf numFmtId="0" fontId="2" fillId="0" borderId="0">
      <alignment vertical="top"/>
    </xf>
    <xf numFmtId="0" fontId="4" fillId="0" borderId="0"/>
    <xf numFmtId="0" fontId="2" fillId="0" borderId="0">
      <alignment vertical="top"/>
    </xf>
    <xf numFmtId="0" fontId="8" fillId="0" borderId="0"/>
    <xf numFmtId="0" fontId="2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3" borderId="0" applyNumberFormat="0" applyBorder="0" applyAlignment="0" applyProtection="0"/>
    <xf numFmtId="0" fontId="20" fillId="17" borderId="0" applyNumberFormat="0" applyBorder="0" applyAlignment="0" applyProtection="0"/>
    <xf numFmtId="0" fontId="21" fillId="34" borderId="26" applyNumberFormat="0" applyAlignment="0" applyProtection="0"/>
    <xf numFmtId="0" fontId="22" fillId="35" borderId="27" applyNumberFormat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8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18" borderId="0" applyNumberFormat="0" applyBorder="0" applyAlignment="0" applyProtection="0"/>
    <xf numFmtId="0" fontId="29" fillId="0" borderId="28" applyNumberFormat="0" applyFill="0" applyAlignment="0" applyProtection="0"/>
    <xf numFmtId="0" fontId="30" fillId="0" borderId="29" applyNumberFormat="0" applyFill="0" applyAlignment="0" applyProtection="0"/>
    <xf numFmtId="0" fontId="31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Border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0" fillId="21" borderId="26" applyNumberFormat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1" fillId="0" borderId="3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4" fillId="0" borderId="0"/>
    <xf numFmtId="0" fontId="8" fillId="0" borderId="0">
      <alignment vertical="top"/>
    </xf>
    <xf numFmtId="0" fontId="23" fillId="0" borderId="0">
      <alignment vertical="top"/>
    </xf>
    <xf numFmtId="0" fontId="8" fillId="0" borderId="0">
      <alignment vertical="top"/>
    </xf>
    <xf numFmtId="0" fontId="23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>
      <alignment vertical="top"/>
    </xf>
    <xf numFmtId="0" fontId="8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/>
    <xf numFmtId="0" fontId="44" fillId="0" borderId="0"/>
    <xf numFmtId="0" fontId="8" fillId="0" borderId="0"/>
    <xf numFmtId="0" fontId="1" fillId="0" borderId="0"/>
    <xf numFmtId="0" fontId="23" fillId="0" borderId="0"/>
    <xf numFmtId="0" fontId="2" fillId="0" borderId="0"/>
    <xf numFmtId="0" fontId="45" fillId="0" borderId="0"/>
    <xf numFmtId="0" fontId="2" fillId="0" borderId="0"/>
    <xf numFmtId="0" fontId="1" fillId="0" borderId="0"/>
    <xf numFmtId="0" fontId="2" fillId="0" borderId="0"/>
    <xf numFmtId="0" fontId="46" fillId="0" borderId="0"/>
    <xf numFmtId="0" fontId="1" fillId="0" borderId="0"/>
    <xf numFmtId="0" fontId="46" fillId="0" borderId="0"/>
    <xf numFmtId="0" fontId="2" fillId="0" borderId="0"/>
    <xf numFmtId="0" fontId="4" fillId="36" borderId="32" applyNumberFormat="0" applyFont="0" applyAlignment="0" applyProtection="0"/>
    <xf numFmtId="0" fontId="47" fillId="34" borderId="33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9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0" fillId="0" borderId="0">
      <alignment horizontal="right" vertical="top"/>
    </xf>
    <xf numFmtId="4" fontId="50" fillId="0" borderId="0">
      <alignment horizontal="left" vertical="top"/>
    </xf>
    <xf numFmtId="4" fontId="51" fillId="0" borderId="0">
      <alignment horizontal="left" vertical="top"/>
    </xf>
    <xf numFmtId="0" fontId="52" fillId="0" borderId="0"/>
    <xf numFmtId="0" fontId="52" fillId="0" borderId="0"/>
    <xf numFmtId="0" fontId="5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54" fillId="0" borderId="0"/>
    <xf numFmtId="0" fontId="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Border="0" applyProtection="0"/>
    <xf numFmtId="0" fontId="56" fillId="0" borderId="0" applyNumberFormat="0" applyFill="0" applyBorder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8" fillId="0" borderId="35" applyNumberFormat="0" applyFill="0" applyAlignment="0" applyProtection="0"/>
    <xf numFmtId="0" fontId="1" fillId="0" borderId="0" applyFont="0" applyFill="0" applyBorder="0" applyAlignment="0" applyProtection="0"/>
    <xf numFmtId="177" fontId="5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5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/>
  </cellStyleXfs>
  <cellXfs count="178">
    <xf numFmtId="0" fontId="0" fillId="0" borderId="0" xfId="0"/>
    <xf numFmtId="0" fontId="2" fillId="2" borderId="1" xfId="1" applyNumberFormat="1" applyFill="1" applyBorder="1" applyAlignment="1">
      <alignment vertical="center"/>
    </xf>
    <xf numFmtId="0" fontId="2" fillId="2" borderId="1" xfId="1" applyFill="1" applyBorder="1" applyAlignment="1">
      <alignment vertical="center"/>
    </xf>
    <xf numFmtId="0" fontId="2" fillId="2" borderId="2" xfId="1" applyFill="1" applyBorder="1" applyAlignment="1">
      <alignment vertical="center"/>
    </xf>
    <xf numFmtId="0" fontId="2" fillId="2" borderId="1" xfId="1" applyFont="1" applyFill="1" applyBorder="1" applyAlignment="1">
      <alignment vertical="center"/>
    </xf>
    <xf numFmtId="0" fontId="2" fillId="2" borderId="1" xfId="1" applyNumberFormat="1" applyFill="1" applyBorder="1" applyAlignment="1">
      <alignment horizontal="center" vertical="center"/>
    </xf>
    <xf numFmtId="0" fontId="0" fillId="0" borderId="0" xfId="0" applyNumberFormat="1"/>
    <xf numFmtId="0" fontId="5" fillId="3" borderId="3" xfId="2" applyNumberFormat="1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center"/>
      <protection locked="0"/>
    </xf>
    <xf numFmtId="0" fontId="0" fillId="0" borderId="3" xfId="0" applyNumberFormat="1" applyBorder="1"/>
    <xf numFmtId="0" fontId="2" fillId="2" borderId="4" xfId="1" applyFill="1" applyBorder="1" applyAlignment="1">
      <alignment vertical="center"/>
    </xf>
    <xf numFmtId="0" fontId="2" fillId="2" borderId="3" xfId="1" applyFill="1" applyBorder="1" applyAlignment="1">
      <alignment vertical="center"/>
    </xf>
    <xf numFmtId="0" fontId="2" fillId="2" borderId="5" xfId="1" applyNumberFormat="1" applyFill="1" applyBorder="1" applyAlignment="1">
      <alignment vertical="center"/>
    </xf>
    <xf numFmtId="0" fontId="2" fillId="5" borderId="3" xfId="1" applyNumberFormat="1" applyFill="1" applyBorder="1" applyAlignment="1" applyProtection="1">
      <alignment horizontal="center"/>
      <protection locked="0"/>
    </xf>
    <xf numFmtId="164" fontId="2" fillId="6" borderId="3" xfId="3" applyNumberFormat="1" applyFill="1" applyBorder="1" applyAlignment="1">
      <alignment horizontal="center" vertical="center"/>
    </xf>
    <xf numFmtId="0" fontId="0" fillId="0" borderId="3" xfId="0" applyNumberFormat="1" applyBorder="1" applyAlignment="1">
      <alignment horizontal="right"/>
    </xf>
    <xf numFmtId="0" fontId="0" fillId="0" borderId="6" xfId="0" applyNumberFormat="1" applyBorder="1"/>
    <xf numFmtId="0" fontId="2" fillId="0" borderId="3" xfId="1" applyBorder="1" applyAlignment="1">
      <alignment vertical="center"/>
    </xf>
    <xf numFmtId="0" fontId="0" fillId="0" borderId="7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right"/>
    </xf>
    <xf numFmtId="165" fontId="2" fillId="0" borderId="3" xfId="1" applyNumberFormat="1" applyFill="1" applyBorder="1" applyAlignment="1">
      <alignment vertical="center"/>
    </xf>
    <xf numFmtId="166" fontId="2" fillId="0" borderId="3" xfId="1" applyNumberFormat="1" applyFill="1" applyBorder="1" applyAlignment="1">
      <alignment vertical="center"/>
    </xf>
    <xf numFmtId="167" fontId="2" fillId="0" borderId="6" xfId="1" applyNumberFormat="1" applyFill="1" applyBorder="1" applyAlignment="1">
      <alignment vertical="center"/>
    </xf>
    <xf numFmtId="168" fontId="2" fillId="0" borderId="0" xfId="1" quotePrefix="1" applyNumberFormat="1" applyFill="1" applyBorder="1" applyAlignment="1">
      <alignment horizontal="left" vertical="center"/>
    </xf>
    <xf numFmtId="0" fontId="2" fillId="0" borderId="0" xfId="1" applyNumberFormat="1" applyAlignment="1">
      <alignment horizontal="left" vertical="center"/>
    </xf>
    <xf numFmtId="0" fontId="0" fillId="0" borderId="3" xfId="0" applyNumberFormat="1" applyBorder="1" applyAlignment="1">
      <alignment horizontal="center"/>
    </xf>
    <xf numFmtId="0" fontId="0" fillId="0" borderId="3" xfId="0" applyBorder="1"/>
    <xf numFmtId="0" fontId="0" fillId="2" borderId="3" xfId="0" applyNumberFormat="1" applyFill="1" applyBorder="1" applyAlignment="1">
      <alignment horizontal="right"/>
    </xf>
    <xf numFmtId="0" fontId="0" fillId="2" borderId="3" xfId="0" applyNumberFormat="1" applyFill="1" applyBorder="1"/>
    <xf numFmtId="0" fontId="0" fillId="2" borderId="6" xfId="0" applyNumberFormat="1" applyFill="1" applyBorder="1"/>
    <xf numFmtId="0" fontId="0" fillId="2" borderId="7" xfId="0" applyNumberFormat="1" applyFill="1" applyBorder="1" applyAlignment="1">
      <alignment horizontal="center" vertical="center"/>
    </xf>
    <xf numFmtId="165" fontId="0" fillId="2" borderId="3" xfId="0" applyNumberFormat="1" applyFill="1" applyBorder="1" applyAlignment="1">
      <alignment horizontal="right"/>
    </xf>
    <xf numFmtId="165" fontId="2" fillId="2" borderId="3" xfId="1" applyNumberFormat="1" applyFill="1" applyBorder="1" applyAlignment="1">
      <alignment vertical="center"/>
    </xf>
    <xf numFmtId="166" fontId="2" fillId="2" borderId="3" xfId="1" applyNumberFormat="1" applyFill="1" applyBorder="1" applyAlignment="1">
      <alignment vertical="center"/>
    </xf>
    <xf numFmtId="167" fontId="2" fillId="2" borderId="6" xfId="1" applyNumberFormat="1" applyFill="1" applyBorder="1" applyAlignment="1">
      <alignment vertical="center"/>
    </xf>
    <xf numFmtId="0" fontId="0" fillId="2" borderId="3" xfId="0" applyFill="1" applyBorder="1"/>
    <xf numFmtId="0" fontId="0" fillId="2" borderId="0" xfId="0" applyFill="1"/>
    <xf numFmtId="0" fontId="2" fillId="0" borderId="3" xfId="1" quotePrefix="1" applyBorder="1" applyAlignment="1">
      <alignment vertical="center"/>
    </xf>
    <xf numFmtId="0" fontId="2" fillId="0" borderId="0" xfId="1" applyNumberForma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right" vertical="center"/>
    </xf>
    <xf numFmtId="0" fontId="2" fillId="0" borderId="0" xfId="1" applyFill="1" applyBorder="1" applyAlignment="1">
      <alignment horizontal="right" vertical="center"/>
    </xf>
    <xf numFmtId="1" fontId="0" fillId="0" borderId="8" xfId="0" applyNumberFormat="1" applyFont="1" applyFill="1" applyBorder="1" applyAlignment="1">
      <alignment horizontal="center"/>
    </xf>
    <xf numFmtId="165" fontId="0" fillId="0" borderId="8" xfId="0" applyNumberFormat="1" applyFont="1" applyBorder="1"/>
    <xf numFmtId="166" fontId="0" fillId="0" borderId="0" xfId="0" applyNumberFormat="1" applyFont="1"/>
    <xf numFmtId="167" fontId="0" fillId="0" borderId="8" xfId="0" applyNumberFormat="1" applyFont="1" applyBorder="1"/>
    <xf numFmtId="0" fontId="2" fillId="0" borderId="0" xfId="1" applyNumberFormat="1" applyFill="1" applyAlignment="1">
      <alignment horizontal="center" vertical="center"/>
    </xf>
    <xf numFmtId="0" fontId="2" fillId="0" borderId="0" xfId="1" applyAlignment="1">
      <alignment horizontal="left" vertical="center"/>
    </xf>
    <xf numFmtId="0" fontId="7" fillId="0" borderId="0" xfId="0" applyFont="1"/>
    <xf numFmtId="0" fontId="2" fillId="0" borderId="0" xfId="1" applyFill="1" applyAlignment="1">
      <alignment vertical="center"/>
    </xf>
    <xf numFmtId="0" fontId="2" fillId="7" borderId="9" xfId="4" applyFont="1" applyFill="1" applyBorder="1" applyAlignment="1">
      <alignment vertical="center"/>
    </xf>
    <xf numFmtId="0" fontId="2" fillId="7" borderId="10" xfId="4" applyFont="1" applyFill="1" applyBorder="1" applyAlignment="1">
      <alignment vertical="center"/>
    </xf>
    <xf numFmtId="0" fontId="2" fillId="7" borderId="11" xfId="4" applyFont="1" applyFill="1" applyBorder="1" applyAlignment="1">
      <alignment vertical="center"/>
    </xf>
    <xf numFmtId="3" fontId="2" fillId="7" borderId="12" xfId="4" applyNumberFormat="1" applyFont="1" applyFill="1" applyBorder="1" applyAlignment="1">
      <alignment horizontal="right" vertical="center"/>
    </xf>
    <xf numFmtId="167" fontId="2" fillId="7" borderId="12" xfId="4" applyNumberFormat="1" applyFont="1" applyFill="1" applyBorder="1" applyAlignment="1">
      <alignment horizontal="right" vertical="center"/>
    </xf>
    <xf numFmtId="0" fontId="2" fillId="7" borderId="13" xfId="4" applyFont="1" applyFill="1" applyBorder="1" applyAlignment="1">
      <alignment horizontal="right" vertical="center"/>
    </xf>
    <xf numFmtId="0" fontId="9" fillId="0" borderId="0" xfId="0" applyFont="1"/>
    <xf numFmtId="169" fontId="2" fillId="8" borderId="14" xfId="4" applyNumberFormat="1" applyFont="1" applyFill="1" applyBorder="1" applyAlignment="1">
      <alignment vertical="center"/>
    </xf>
    <xf numFmtId="170" fontId="2" fillId="9" borderId="15" xfId="4" applyNumberFormat="1" applyFont="1" applyFill="1" applyBorder="1" applyAlignment="1">
      <alignment vertical="center"/>
    </xf>
    <xf numFmtId="9" fontId="2" fillId="8" borderId="15" xfId="4" applyNumberFormat="1" applyFont="1" applyFill="1" applyBorder="1" applyAlignment="1">
      <alignment vertical="center"/>
    </xf>
    <xf numFmtId="0" fontId="2" fillId="7" borderId="16" xfId="4" applyFont="1" applyFill="1" applyBorder="1" applyAlignment="1">
      <alignment vertical="center"/>
    </xf>
    <xf numFmtId="167" fontId="2" fillId="7" borderId="17" xfId="4" applyNumberFormat="1" applyFont="1" applyFill="1" applyBorder="1" applyAlignment="1">
      <alignment horizontal="right" vertical="center"/>
    </xf>
    <xf numFmtId="0" fontId="2" fillId="7" borderId="18" xfId="4" applyFont="1" applyFill="1" applyBorder="1" applyAlignment="1">
      <alignment horizontal="right" vertical="center"/>
    </xf>
    <xf numFmtId="169" fontId="2" fillId="0" borderId="14" xfId="4" applyNumberFormat="1" applyFont="1" applyBorder="1" applyAlignment="1">
      <alignment vertical="center"/>
    </xf>
    <xf numFmtId="170" fontId="2" fillId="0" borderId="15" xfId="4" applyNumberFormat="1" applyFont="1" applyBorder="1" applyAlignment="1">
      <alignment vertical="center"/>
    </xf>
    <xf numFmtId="9" fontId="2" fillId="0" borderId="15" xfId="4" applyNumberFormat="1" applyFont="1" applyBorder="1" applyAlignment="1">
      <alignment vertical="center"/>
    </xf>
    <xf numFmtId="0" fontId="2" fillId="0" borderId="16" xfId="4" applyFont="1" applyBorder="1" applyAlignment="1">
      <alignment vertical="center"/>
    </xf>
    <xf numFmtId="167" fontId="2" fillId="0" borderId="17" xfId="4" applyNumberFormat="1" applyFont="1" applyBorder="1" applyAlignment="1">
      <alignment horizontal="right" vertical="center"/>
    </xf>
    <xf numFmtId="0" fontId="2" fillId="0" borderId="18" xfId="4" applyFont="1" applyBorder="1" applyAlignment="1">
      <alignment horizontal="right" vertical="center"/>
    </xf>
    <xf numFmtId="0" fontId="0" fillId="0" borderId="0" xfId="0" applyNumberFormat="1" applyFill="1"/>
    <xf numFmtId="0" fontId="2" fillId="10" borderId="14" xfId="4" applyFont="1" applyFill="1" applyBorder="1" applyAlignment="1">
      <alignment vertical="center"/>
    </xf>
    <xf numFmtId="0" fontId="2" fillId="10" borderId="15" xfId="4" applyFont="1" applyFill="1" applyBorder="1" applyAlignment="1">
      <alignment horizontal="right" vertical="center"/>
    </xf>
    <xf numFmtId="0" fontId="2" fillId="10" borderId="16" xfId="4" applyFont="1" applyFill="1" applyBorder="1" applyAlignment="1">
      <alignment horizontal="right" vertical="center"/>
    </xf>
    <xf numFmtId="3" fontId="2" fillId="10" borderId="17" xfId="4" applyNumberFormat="1" applyFont="1" applyFill="1" applyBorder="1" applyAlignment="1">
      <alignment horizontal="right" vertical="center"/>
    </xf>
    <xf numFmtId="167" fontId="2" fillId="10" borderId="17" xfId="4" applyNumberFormat="1" applyFont="1" applyFill="1" applyBorder="1" applyAlignment="1">
      <alignment horizontal="right" vertical="center"/>
    </xf>
    <xf numFmtId="0" fontId="2" fillId="10" borderId="18" xfId="4" applyFont="1" applyFill="1" applyBorder="1" applyAlignment="1">
      <alignment horizontal="right" vertical="center"/>
    </xf>
    <xf numFmtId="171" fontId="2" fillId="10" borderId="3" xfId="5" quotePrefix="1" applyNumberFormat="1" applyFont="1" applyFill="1" applyBorder="1"/>
    <xf numFmtId="0" fontId="2" fillId="10" borderId="15" xfId="4" applyFont="1" applyFill="1" applyBorder="1" applyAlignment="1">
      <alignment vertical="center"/>
    </xf>
    <xf numFmtId="9" fontId="2" fillId="10" borderId="15" xfId="4" applyNumberFormat="1" applyFont="1" applyFill="1" applyBorder="1" applyAlignment="1">
      <alignment vertical="center"/>
    </xf>
    <xf numFmtId="172" fontId="11" fillId="10" borderId="16" xfId="6" applyNumberFormat="1" applyFont="1" applyFill="1" applyBorder="1" applyAlignment="1">
      <alignment vertical="center"/>
    </xf>
    <xf numFmtId="173" fontId="2" fillId="10" borderId="17" xfId="4" applyNumberFormat="1" applyFont="1" applyFill="1" applyBorder="1" applyAlignment="1">
      <alignment horizontal="right" vertical="center"/>
    </xf>
    <xf numFmtId="174" fontId="2" fillId="10" borderId="17" xfId="4" applyNumberFormat="1" applyFont="1" applyFill="1" applyBorder="1" applyAlignment="1">
      <alignment horizontal="right" vertical="center"/>
    </xf>
    <xf numFmtId="165" fontId="2" fillId="10" borderId="18" xfId="4" applyNumberFormat="1" applyFont="1" applyFill="1" applyBorder="1" applyAlignment="1">
      <alignment horizontal="right" vertical="center"/>
    </xf>
    <xf numFmtId="175" fontId="2" fillId="10" borderId="15" xfId="4" applyNumberFormat="1" applyFont="1" applyFill="1" applyBorder="1" applyAlignment="1">
      <alignment vertical="center"/>
    </xf>
    <xf numFmtId="0" fontId="2" fillId="10" borderId="3" xfId="4" applyFont="1" applyFill="1" applyBorder="1" applyAlignment="1">
      <alignment vertical="center"/>
    </xf>
    <xf numFmtId="0" fontId="2" fillId="10" borderId="16" xfId="4" applyFont="1" applyFill="1" applyBorder="1" applyAlignment="1">
      <alignment vertical="center"/>
    </xf>
    <xf numFmtId="9" fontId="2" fillId="10" borderId="16" xfId="4" applyNumberFormat="1" applyFont="1" applyFill="1" applyBorder="1" applyAlignment="1">
      <alignment vertical="center"/>
    </xf>
    <xf numFmtId="0" fontId="2" fillId="10" borderId="17" xfId="4" applyFont="1" applyFill="1" applyBorder="1" applyAlignment="1">
      <alignment horizontal="right" vertical="center"/>
    </xf>
    <xf numFmtId="10" fontId="2" fillId="10" borderId="17" xfId="7" applyNumberFormat="1" applyFont="1" applyFill="1" applyBorder="1" applyAlignment="1">
      <alignment horizontal="right" vertical="center"/>
    </xf>
    <xf numFmtId="0" fontId="2" fillId="0" borderId="14" xfId="4" applyFont="1" applyFill="1" applyBorder="1" applyAlignment="1">
      <alignment vertical="center"/>
    </xf>
    <xf numFmtId="0" fontId="2" fillId="0" borderId="15" xfId="4" applyFont="1" applyFill="1" applyBorder="1" applyAlignment="1">
      <alignment vertical="center"/>
    </xf>
    <xf numFmtId="0" fontId="2" fillId="0" borderId="16" xfId="4" applyFont="1" applyFill="1" applyBorder="1" applyAlignment="1">
      <alignment vertical="center"/>
    </xf>
    <xf numFmtId="0" fontId="12" fillId="0" borderId="17" xfId="4" applyFont="1" applyFill="1" applyBorder="1" applyAlignment="1">
      <alignment horizontal="right" vertical="center"/>
    </xf>
    <xf numFmtId="1" fontId="2" fillId="0" borderId="17" xfId="4" applyNumberFormat="1" applyFont="1" applyFill="1" applyBorder="1" applyAlignment="1">
      <alignment horizontal="right" vertical="center"/>
    </xf>
    <xf numFmtId="165" fontId="2" fillId="0" borderId="18" xfId="4" applyNumberFormat="1" applyFont="1" applyFill="1" applyBorder="1" applyAlignment="1">
      <alignment horizontal="right" vertical="center"/>
    </xf>
    <xf numFmtId="0" fontId="2" fillId="7" borderId="19" xfId="4" applyFont="1" applyFill="1" applyBorder="1" applyAlignment="1">
      <alignment vertical="center"/>
    </xf>
    <xf numFmtId="0" fontId="2" fillId="7" borderId="20" xfId="4" applyFont="1" applyFill="1" applyBorder="1" applyAlignment="1">
      <alignment vertical="center"/>
    </xf>
    <xf numFmtId="170" fontId="2" fillId="7" borderId="17" xfId="4" applyNumberFormat="1" applyFont="1" applyFill="1" applyBorder="1" applyAlignment="1">
      <alignment horizontal="right" vertical="center"/>
    </xf>
    <xf numFmtId="0" fontId="2" fillId="7" borderId="3" xfId="4" applyFont="1" applyFill="1" applyBorder="1" applyAlignment="1">
      <alignment horizontal="right" vertical="center"/>
    </xf>
    <xf numFmtId="176" fontId="2" fillId="7" borderId="3" xfId="4" applyNumberFormat="1" applyFont="1" applyFill="1" applyBorder="1" applyAlignment="1">
      <alignment horizontal="right" vertical="center"/>
    </xf>
    <xf numFmtId="165" fontId="2" fillId="7" borderId="21" xfId="4" applyNumberFormat="1" applyFont="1" applyFill="1" applyBorder="1" applyAlignment="1">
      <alignment horizontal="right" vertical="center"/>
    </xf>
    <xf numFmtId="0" fontId="2" fillId="11" borderId="20" xfId="4" applyFont="1" applyFill="1" applyBorder="1" applyAlignment="1">
      <alignment vertical="center"/>
    </xf>
    <xf numFmtId="170" fontId="2" fillId="11" borderId="17" xfId="4" applyNumberFormat="1" applyFont="1" applyFill="1" applyBorder="1" applyAlignment="1">
      <alignment horizontal="right" vertical="center"/>
    </xf>
    <xf numFmtId="0" fontId="2" fillId="7" borderId="7" xfId="4" applyFont="1" applyFill="1" applyBorder="1" applyAlignment="1">
      <alignment vertical="center"/>
    </xf>
    <xf numFmtId="1" fontId="2" fillId="7" borderId="17" xfId="4" applyNumberFormat="1" applyFont="1" applyFill="1" applyBorder="1" applyAlignment="1">
      <alignment horizontal="right" vertical="center"/>
    </xf>
    <xf numFmtId="0" fontId="2" fillId="7" borderId="5" xfId="4" applyFont="1" applyFill="1" applyBorder="1" applyAlignment="1">
      <alignment vertical="center"/>
    </xf>
    <xf numFmtId="165" fontId="2" fillId="7" borderId="18" xfId="4" applyNumberFormat="1" applyFont="1" applyFill="1" applyBorder="1" applyAlignment="1">
      <alignment horizontal="right"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0" xfId="4" applyFont="1" applyFill="1" applyBorder="1" applyAlignment="1" applyProtection="1">
      <alignment vertical="center"/>
    </xf>
    <xf numFmtId="0" fontId="2" fillId="7" borderId="3" xfId="4" applyNumberFormat="1" applyFont="1" applyFill="1" applyBorder="1" applyAlignment="1">
      <alignment vertical="center"/>
    </xf>
    <xf numFmtId="0" fontId="2" fillId="7" borderId="7" xfId="4" applyFont="1" applyFill="1" applyBorder="1" applyAlignment="1">
      <alignment horizontal="right" vertical="center"/>
    </xf>
    <xf numFmtId="173" fontId="2" fillId="7" borderId="17" xfId="4" applyNumberFormat="1" applyFont="1" applyFill="1" applyBorder="1" applyAlignment="1">
      <alignment horizontal="right" vertical="center"/>
    </xf>
    <xf numFmtId="167" fontId="2" fillId="7" borderId="3" xfId="4" applyNumberFormat="1" applyFont="1" applyFill="1" applyBorder="1" applyAlignment="1">
      <alignment horizontal="right" vertical="center"/>
    </xf>
    <xf numFmtId="0" fontId="2" fillId="12" borderId="22" xfId="4" applyFont="1" applyFill="1" applyBorder="1" applyAlignment="1">
      <alignment vertical="center"/>
    </xf>
    <xf numFmtId="0" fontId="2" fillId="12" borderId="23" xfId="4" applyFont="1" applyFill="1" applyBorder="1" applyAlignment="1">
      <alignment vertical="center"/>
    </xf>
    <xf numFmtId="0" fontId="2" fillId="12" borderId="23" xfId="4" applyFont="1" applyFill="1" applyBorder="1" applyAlignment="1">
      <alignment horizontal="right" vertical="center"/>
    </xf>
    <xf numFmtId="1" fontId="2" fillId="12" borderId="23" xfId="4" applyNumberFormat="1" applyFont="1" applyFill="1" applyBorder="1" applyAlignment="1">
      <alignment horizontal="right" vertical="center"/>
    </xf>
    <xf numFmtId="165" fontId="2" fillId="12" borderId="24" xfId="4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right" vertical="center"/>
    </xf>
    <xf numFmtId="1" fontId="2" fillId="0" borderId="0" xfId="4" applyNumberFormat="1" applyFont="1" applyAlignment="1">
      <alignment horizontal="right" vertical="center"/>
    </xf>
    <xf numFmtId="0" fontId="2" fillId="13" borderId="6" xfId="4" applyFont="1" applyFill="1" applyBorder="1" applyAlignment="1">
      <alignment vertical="center"/>
    </xf>
    <xf numFmtId="0" fontId="2" fillId="13" borderId="20" xfId="4" applyFont="1" applyFill="1" applyBorder="1" applyAlignment="1">
      <alignment vertical="center"/>
    </xf>
    <xf numFmtId="165" fontId="13" fillId="13" borderId="3" xfId="4" applyNumberFormat="1" applyFont="1" applyFill="1" applyBorder="1" applyAlignment="1">
      <alignment horizontal="right" vertical="center"/>
    </xf>
    <xf numFmtId="177" fontId="2" fillId="13" borderId="3" xfId="4" applyNumberFormat="1" applyFont="1" applyFill="1" applyBorder="1" applyAlignment="1">
      <alignment horizontal="right" vertical="center"/>
    </xf>
    <xf numFmtId="178" fontId="2" fillId="13" borderId="3" xfId="4" applyNumberFormat="1" applyFont="1" applyFill="1" applyBorder="1" applyAlignment="1">
      <alignment horizontal="right" vertical="center"/>
    </xf>
    <xf numFmtId="173" fontId="2" fillId="13" borderId="17" xfId="4" applyNumberFormat="1" applyFont="1" applyFill="1" applyBorder="1" applyAlignment="1">
      <alignment horizontal="right" vertical="center"/>
    </xf>
    <xf numFmtId="179" fontId="2" fillId="13" borderId="18" xfId="4" applyNumberFormat="1" applyFont="1" applyFill="1" applyBorder="1" applyAlignment="1">
      <alignment horizontal="right" vertical="center"/>
    </xf>
    <xf numFmtId="10" fontId="2" fillId="13" borderId="3" xfId="6" applyNumberFormat="1" applyFont="1" applyFill="1" applyBorder="1" applyAlignment="1">
      <alignment horizontal="right" vertical="center"/>
    </xf>
    <xf numFmtId="0" fontId="13" fillId="13" borderId="6" xfId="4" applyFont="1" applyFill="1" applyBorder="1" applyAlignment="1">
      <alignment vertical="center"/>
    </xf>
    <xf numFmtId="174" fontId="2" fillId="13" borderId="17" xfId="4" applyNumberFormat="1" applyFont="1" applyFill="1" applyBorder="1" applyAlignment="1">
      <alignment horizontal="right" vertical="center"/>
    </xf>
    <xf numFmtId="170" fontId="2" fillId="13" borderId="3" xfId="4" applyNumberFormat="1" applyFont="1" applyFill="1" applyBorder="1" applyAlignment="1">
      <alignment vertical="center"/>
    </xf>
    <xf numFmtId="178" fontId="2" fillId="0" borderId="0" xfId="1" applyNumberFormat="1" applyAlignment="1">
      <alignment vertical="center"/>
    </xf>
    <xf numFmtId="0" fontId="2" fillId="13" borderId="4" xfId="4" applyFont="1" applyFill="1" applyBorder="1" applyAlignment="1">
      <alignment vertical="center"/>
    </xf>
    <xf numFmtId="0" fontId="2" fillId="13" borderId="2" xfId="4" applyFont="1" applyFill="1" applyBorder="1" applyAlignment="1">
      <alignment vertical="center"/>
    </xf>
    <xf numFmtId="178" fontId="2" fillId="13" borderId="1" xfId="4" applyNumberFormat="1" applyFont="1" applyFill="1" applyBorder="1" applyAlignment="1">
      <alignment horizontal="right" vertical="center"/>
    </xf>
    <xf numFmtId="180" fontId="2" fillId="5" borderId="17" xfId="4" applyNumberFormat="1" applyFont="1" applyFill="1" applyBorder="1" applyAlignment="1">
      <alignment horizontal="right" vertical="center"/>
    </xf>
    <xf numFmtId="0" fontId="2" fillId="13" borderId="20" xfId="4" applyFont="1" applyFill="1" applyBorder="1" applyAlignment="1">
      <alignment horizontal="right" vertical="center"/>
    </xf>
    <xf numFmtId="1" fontId="2" fillId="13" borderId="20" xfId="4" applyNumberFormat="1" applyFont="1" applyFill="1" applyBorder="1" applyAlignment="1">
      <alignment horizontal="right" vertical="center"/>
    </xf>
    <xf numFmtId="178" fontId="2" fillId="13" borderId="7" xfId="4" applyNumberFormat="1" applyFont="1" applyFill="1" applyBorder="1" applyAlignment="1">
      <alignment horizontal="right" vertical="center"/>
    </xf>
    <xf numFmtId="0" fontId="13" fillId="13" borderId="20" xfId="4" applyFont="1" applyFill="1" applyBorder="1" applyAlignment="1">
      <alignment horizontal="right" vertical="center"/>
    </xf>
    <xf numFmtId="9" fontId="2" fillId="13" borderId="20" xfId="7" applyFont="1" applyFill="1" applyBorder="1" applyAlignment="1">
      <alignment horizontal="right" vertical="center"/>
    </xf>
    <xf numFmtId="9" fontId="2" fillId="13" borderId="2" xfId="8" applyFont="1" applyFill="1" applyBorder="1" applyAlignment="1">
      <alignment horizontal="right" vertical="center"/>
    </xf>
    <xf numFmtId="178" fontId="2" fillId="13" borderId="5" xfId="4" applyNumberFormat="1" applyFont="1" applyFill="1" applyBorder="1" applyAlignment="1">
      <alignment horizontal="right" vertical="center"/>
    </xf>
    <xf numFmtId="0" fontId="0" fillId="0" borderId="0" xfId="0" applyFont="1" applyFill="1"/>
    <xf numFmtId="0" fontId="2" fillId="14" borderId="22" xfId="4" applyFont="1" applyFill="1" applyBorder="1" applyAlignment="1">
      <alignment vertical="center"/>
    </xf>
    <xf numFmtId="0" fontId="2" fillId="14" borderId="23" xfId="4" applyFont="1" applyFill="1" applyBorder="1" applyAlignment="1">
      <alignment vertical="center"/>
    </xf>
    <xf numFmtId="1" fontId="2" fillId="14" borderId="23" xfId="4" applyNumberFormat="1" applyFont="1" applyFill="1" applyBorder="1" applyAlignment="1">
      <alignment horizontal="right" vertical="center"/>
    </xf>
    <xf numFmtId="178" fontId="2" fillId="14" borderId="24" xfId="4" applyNumberFormat="1" applyFont="1" applyFill="1" applyBorder="1" applyAlignment="1">
      <alignment horizontal="right" vertical="center"/>
    </xf>
    <xf numFmtId="0" fontId="2" fillId="5" borderId="0" xfId="0" applyNumberFormat="1" applyFont="1" applyFill="1"/>
    <xf numFmtId="0" fontId="2" fillId="15" borderId="6" xfId="4" applyFont="1" applyFill="1" applyBorder="1" applyAlignment="1">
      <alignment vertical="center"/>
    </xf>
    <xf numFmtId="0" fontId="2" fillId="15" borderId="20" xfId="4" applyFont="1" applyFill="1" applyBorder="1" applyAlignment="1">
      <alignment vertical="center"/>
    </xf>
    <xf numFmtId="0" fontId="2" fillId="15" borderId="20" xfId="4" applyFont="1" applyFill="1" applyBorder="1" applyAlignment="1">
      <alignment horizontal="right" vertical="center"/>
    </xf>
    <xf numFmtId="0" fontId="2" fillId="15" borderId="20" xfId="4" applyFont="1" applyFill="1" applyBorder="1" applyAlignment="1">
      <alignment horizontal="center" vertical="center"/>
    </xf>
    <xf numFmtId="1" fontId="2" fillId="15" borderId="20" xfId="4" applyNumberFormat="1" applyFont="1" applyFill="1" applyBorder="1" applyAlignment="1">
      <alignment horizontal="right" vertical="center"/>
    </xf>
    <xf numFmtId="0" fontId="2" fillId="15" borderId="7" xfId="4" applyFont="1" applyFill="1" applyBorder="1" applyAlignment="1">
      <alignment horizontal="right" vertical="center"/>
    </xf>
    <xf numFmtId="0" fontId="2" fillId="15" borderId="4" xfId="4" applyFont="1" applyFill="1" applyBorder="1" applyAlignment="1">
      <alignment vertical="center"/>
    </xf>
    <xf numFmtId="0" fontId="2" fillId="15" borderId="2" xfId="4" applyFont="1" applyFill="1" applyBorder="1" applyAlignment="1">
      <alignment vertical="center"/>
    </xf>
    <xf numFmtId="0" fontId="14" fillId="15" borderId="2" xfId="4" applyFont="1" applyFill="1" applyBorder="1" applyAlignment="1">
      <alignment vertical="center"/>
    </xf>
    <xf numFmtId="177" fontId="14" fillId="15" borderId="2" xfId="4" applyNumberFormat="1" applyFont="1" applyFill="1" applyBorder="1" applyAlignment="1">
      <alignment vertical="center"/>
    </xf>
    <xf numFmtId="178" fontId="14" fillId="15" borderId="2" xfId="4" applyNumberFormat="1" applyFont="1" applyFill="1" applyBorder="1" applyAlignment="1">
      <alignment horizontal="right" vertical="center"/>
    </xf>
    <xf numFmtId="178" fontId="2" fillId="15" borderId="2" xfId="4" applyNumberFormat="1" applyFont="1" applyFill="1" applyBorder="1" applyAlignment="1">
      <alignment horizontal="right" vertical="center"/>
    </xf>
    <xf numFmtId="178" fontId="2" fillId="15" borderId="5" xfId="4" applyNumberFormat="1" applyFont="1" applyFill="1" applyBorder="1" applyAlignment="1">
      <alignment horizontal="right" vertical="center"/>
    </xf>
    <xf numFmtId="0" fontId="2" fillId="15" borderId="25" xfId="4" applyFont="1" applyFill="1" applyBorder="1" applyAlignment="1">
      <alignment vertical="center"/>
    </xf>
    <xf numFmtId="0" fontId="2" fillId="15" borderId="15" xfId="4" applyFont="1" applyFill="1" applyBorder="1" applyAlignment="1">
      <alignment vertical="center"/>
    </xf>
    <xf numFmtId="0" fontId="14" fillId="15" borderId="15" xfId="4" applyFont="1" applyFill="1" applyBorder="1" applyAlignment="1">
      <alignment vertical="center"/>
    </xf>
    <xf numFmtId="177" fontId="14" fillId="15" borderId="15" xfId="4" applyNumberFormat="1" applyFont="1" applyFill="1" applyBorder="1" applyAlignment="1">
      <alignment vertical="center"/>
    </xf>
    <xf numFmtId="178" fontId="2" fillId="15" borderId="15" xfId="4" applyNumberFormat="1" applyFont="1" applyFill="1" applyBorder="1" applyAlignment="1">
      <alignment horizontal="right" vertical="center"/>
    </xf>
    <xf numFmtId="178" fontId="2" fillId="15" borderId="16" xfId="4" applyNumberFormat="1" applyFont="1" applyFill="1" applyBorder="1" applyAlignment="1">
      <alignment horizontal="right" vertical="center"/>
    </xf>
    <xf numFmtId="177" fontId="2" fillId="15" borderId="2" xfId="4" applyNumberFormat="1" applyFont="1" applyFill="1" applyBorder="1" applyAlignment="1">
      <alignment vertical="center"/>
    </xf>
    <xf numFmtId="177" fontId="2" fillId="15" borderId="15" xfId="4" applyNumberFormat="1" applyFont="1" applyFill="1" applyBorder="1" applyAlignment="1">
      <alignment vertical="center"/>
    </xf>
    <xf numFmtId="0" fontId="2" fillId="15" borderId="15" xfId="4" applyFont="1" applyFill="1" applyBorder="1" applyAlignment="1">
      <alignment horizontal="right" vertical="center"/>
    </xf>
    <xf numFmtId="0" fontId="2" fillId="0" borderId="0" xfId="9" applyFont="1"/>
    <xf numFmtId="0" fontId="0" fillId="0" borderId="0" xfId="0" applyAlignment="1">
      <alignment vertical="center"/>
    </xf>
    <xf numFmtId="0" fontId="2" fillId="0" borderId="0" xfId="9" applyAlignment="1" applyProtection="1">
      <alignment vertical="center"/>
    </xf>
    <xf numFmtId="0" fontId="15" fillId="0" borderId="0" xfId="3" applyFont="1" applyAlignment="1">
      <alignment vertical="center"/>
    </xf>
    <xf numFmtId="0" fontId="16" fillId="0" borderId="0" xfId="0" applyFont="1"/>
    <xf numFmtId="0" fontId="0" fillId="0" borderId="0" xfId="0" applyNumberFormat="1" applyAlignment="1">
      <alignment horizontal="center"/>
    </xf>
  </cellXfs>
  <cellStyles count="2297">
    <cellStyle name="20% - Accent1" xfId="10"/>
    <cellStyle name="20% - Accent2" xfId="11"/>
    <cellStyle name="20% - Accent3" xfId="12"/>
    <cellStyle name="20% - Accent4" xfId="13"/>
    <cellStyle name="20% - Accent5" xfId="14"/>
    <cellStyle name="20% - Accent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60% - Accent1" xfId="22"/>
    <cellStyle name="60% - Accent2" xfId="23"/>
    <cellStyle name="60% - Accent3" xfId="24"/>
    <cellStyle name="60% - Accent4" xfId="25"/>
    <cellStyle name="60% - Accent5" xfId="26"/>
    <cellStyle name="60% - Accent6" xfId="27"/>
    <cellStyle name="Accent1" xfId="28"/>
    <cellStyle name="Accent2" xfId="29"/>
    <cellStyle name="Accent3" xfId="30"/>
    <cellStyle name="Accent4" xfId="31"/>
    <cellStyle name="Accent5" xfId="32"/>
    <cellStyle name="Accent6" xfId="33"/>
    <cellStyle name="Bad" xfId="34"/>
    <cellStyle name="Calculation" xfId="35"/>
    <cellStyle name="Check Cell" xfId="36"/>
    <cellStyle name="Comma [0] 2" xfId="37"/>
    <cellStyle name="Comma [0] 2 2" xfId="38"/>
    <cellStyle name="Comma 2" xfId="39"/>
    <cellStyle name="Comma 2 2" xfId="40"/>
    <cellStyle name="Comma 2 2 2" xfId="41"/>
    <cellStyle name="Comma 2 2 2 2" xfId="42"/>
    <cellStyle name="Comma 2 2 3" xfId="43"/>
    <cellStyle name="Comma 2 3" xfId="44"/>
    <cellStyle name="Comma 2 3 2" xfId="45"/>
    <cellStyle name="Comma 2 3 2 2" xfId="46"/>
    <cellStyle name="Comma 2 3 3" xfId="47"/>
    <cellStyle name="Comma 2 3 4" xfId="48"/>
    <cellStyle name="Comma 2 3 5" xfId="49"/>
    <cellStyle name="Comma 2 3 6" xfId="50"/>
    <cellStyle name="Comma 2 3 7" xfId="51"/>
    <cellStyle name="Comma 2 3 8" xfId="52"/>
    <cellStyle name="Comma 2 4" xfId="53"/>
    <cellStyle name="Comma 2 5" xfId="54"/>
    <cellStyle name="Comma 3" xfId="55"/>
    <cellStyle name="Comma 3 2" xfId="56"/>
    <cellStyle name="Comma 3 3" xfId="57"/>
    <cellStyle name="Comma_Sheet1" xfId="58"/>
    <cellStyle name="Currency [0] 2" xfId="59"/>
    <cellStyle name="Currency [0] 2 2" xfId="60"/>
    <cellStyle name="Currency [0] 2 3" xfId="61"/>
    <cellStyle name="Currency [0] 3" xfId="62"/>
    <cellStyle name="Currency 2" xfId="63"/>
    <cellStyle name="Currency 2 2" xfId="64"/>
    <cellStyle name="Currency 2 2 2" xfId="65"/>
    <cellStyle name="Currency 2 3" xfId="66"/>
    <cellStyle name="Currency 2 4" xfId="67"/>
    <cellStyle name="Currency 2 4 2" xfId="68"/>
    <cellStyle name="Currency 2 4 3" xfId="69"/>
    <cellStyle name="Currency 2 4 4" xfId="70"/>
    <cellStyle name="Currency 2 4 5" xfId="71"/>
    <cellStyle name="Currency 3" xfId="72"/>
    <cellStyle name="Currency 3 2" xfId="73"/>
    <cellStyle name="Dezimal [0] 2" xfId="74"/>
    <cellStyle name="Dezimal [0] 3" xfId="75"/>
    <cellStyle name="Dezimal 10" xfId="76"/>
    <cellStyle name="Dezimal 11" xfId="77"/>
    <cellStyle name="Dezimal 11 2" xfId="78"/>
    <cellStyle name="Dezimal 11 2 2" xfId="79"/>
    <cellStyle name="Dezimal 11 3" xfId="80"/>
    <cellStyle name="Dezimal 12" xfId="81"/>
    <cellStyle name="Dezimal 13" xfId="82"/>
    <cellStyle name="Dezimal 13 2" xfId="83"/>
    <cellStyle name="Dezimal 14" xfId="84"/>
    <cellStyle name="Dezimal 14 2" xfId="85"/>
    <cellStyle name="Dezimal 15" xfId="86"/>
    <cellStyle name="Dezimal 15 2" xfId="87"/>
    <cellStyle name="Dezimal 2" xfId="88"/>
    <cellStyle name="Dezimal 2 2" xfId="89"/>
    <cellStyle name="Dezimal 2 2 2" xfId="90"/>
    <cellStyle name="Dezimal 2 2 2 2" xfId="91"/>
    <cellStyle name="Dezimal 2 2 2 2 10" xfId="92"/>
    <cellStyle name="Dezimal 2 2 2 2 2" xfId="93"/>
    <cellStyle name="Dezimal 2 2 2 2 3" xfId="94"/>
    <cellStyle name="Dezimal 2 2 2 2 4" xfId="95"/>
    <cellStyle name="Dezimal 2 2 2 2 5" xfId="96"/>
    <cellStyle name="Dezimal 2 2 2 2 6" xfId="97"/>
    <cellStyle name="Dezimal 2 2 2 2 7" xfId="98"/>
    <cellStyle name="Dezimal 2 2 2 2 8" xfId="99"/>
    <cellStyle name="Dezimal 2 2 2 2 9" xfId="100"/>
    <cellStyle name="Dezimal 2 2 3" xfId="101"/>
    <cellStyle name="Dezimal 2 2 4" xfId="102"/>
    <cellStyle name="Dezimal 2 2 5" xfId="103"/>
    <cellStyle name="Dezimal 2 2 6" xfId="104"/>
    <cellStyle name="Dezimal 2 2 7" xfId="105"/>
    <cellStyle name="Dezimal 2 2 8" xfId="106"/>
    <cellStyle name="Dezimal 2 2 9" xfId="107"/>
    <cellStyle name="Dezimal 3" xfId="108"/>
    <cellStyle name="Dezimal 4" xfId="109"/>
    <cellStyle name="Dezimal 4 2" xfId="110"/>
    <cellStyle name="Dezimal 5" xfId="111"/>
    <cellStyle name="Dezimal 6" xfId="112"/>
    <cellStyle name="Dezimal 7" xfId="113"/>
    <cellStyle name="Dezimal 8" xfId="114"/>
    <cellStyle name="Dezimal 9" xfId="115"/>
    <cellStyle name="Dezimal 9 2" xfId="116"/>
    <cellStyle name="Euro" xfId="117"/>
    <cellStyle name="Euro 2" xfId="118"/>
    <cellStyle name="Euro 3" xfId="119"/>
    <cellStyle name="Euro 3 2" xfId="120"/>
    <cellStyle name="Euro 4" xfId="121"/>
    <cellStyle name="Euro 5" xfId="122"/>
    <cellStyle name="Euro 5 2" xfId="123"/>
    <cellStyle name="Euro 5 3" xfId="124"/>
    <cellStyle name="Euro 5 3 2" xfId="125"/>
    <cellStyle name="Euro 5 4" xfId="126"/>
    <cellStyle name="Euro 6" xfId="127"/>
    <cellStyle name="Excel Built-in Normal" xfId="128"/>
    <cellStyle name="Explanatory Text" xfId="129"/>
    <cellStyle name="Followed Hyperlink 10" xfId="130"/>
    <cellStyle name="Followed Hyperlink 100" xfId="131"/>
    <cellStyle name="Followed Hyperlink 101" xfId="132"/>
    <cellStyle name="Followed Hyperlink 102" xfId="133"/>
    <cellStyle name="Followed Hyperlink 103" xfId="134"/>
    <cellStyle name="Followed Hyperlink 104" xfId="135"/>
    <cellStyle name="Followed Hyperlink 105" xfId="136"/>
    <cellStyle name="Followed Hyperlink 106" xfId="137"/>
    <cellStyle name="Followed Hyperlink 107" xfId="138"/>
    <cellStyle name="Followed Hyperlink 108" xfId="139"/>
    <cellStyle name="Followed Hyperlink 109" xfId="140"/>
    <cellStyle name="Followed Hyperlink 11" xfId="141"/>
    <cellStyle name="Followed Hyperlink 110" xfId="142"/>
    <cellStyle name="Followed Hyperlink 111" xfId="143"/>
    <cellStyle name="Followed Hyperlink 112" xfId="144"/>
    <cellStyle name="Followed Hyperlink 113" xfId="145"/>
    <cellStyle name="Followed Hyperlink 114" xfId="146"/>
    <cellStyle name="Followed Hyperlink 115" xfId="147"/>
    <cellStyle name="Followed Hyperlink 116" xfId="148"/>
    <cellStyle name="Followed Hyperlink 117" xfId="149"/>
    <cellStyle name="Followed Hyperlink 118" xfId="150"/>
    <cellStyle name="Followed Hyperlink 119" xfId="151"/>
    <cellStyle name="Followed Hyperlink 12" xfId="152"/>
    <cellStyle name="Followed Hyperlink 120" xfId="153"/>
    <cellStyle name="Followed Hyperlink 121" xfId="154"/>
    <cellStyle name="Followed Hyperlink 122" xfId="155"/>
    <cellStyle name="Followed Hyperlink 123" xfId="156"/>
    <cellStyle name="Followed Hyperlink 124" xfId="157"/>
    <cellStyle name="Followed Hyperlink 125" xfId="158"/>
    <cellStyle name="Followed Hyperlink 126" xfId="159"/>
    <cellStyle name="Followed Hyperlink 127" xfId="160"/>
    <cellStyle name="Followed Hyperlink 128" xfId="161"/>
    <cellStyle name="Followed Hyperlink 129" xfId="162"/>
    <cellStyle name="Followed Hyperlink 13" xfId="163"/>
    <cellStyle name="Followed Hyperlink 130" xfId="164"/>
    <cellStyle name="Followed Hyperlink 131" xfId="165"/>
    <cellStyle name="Followed Hyperlink 132" xfId="166"/>
    <cellStyle name="Followed Hyperlink 133" xfId="167"/>
    <cellStyle name="Followed Hyperlink 134" xfId="168"/>
    <cellStyle name="Followed Hyperlink 135" xfId="169"/>
    <cellStyle name="Followed Hyperlink 136" xfId="170"/>
    <cellStyle name="Followed Hyperlink 137" xfId="171"/>
    <cellStyle name="Followed Hyperlink 138" xfId="172"/>
    <cellStyle name="Followed Hyperlink 139" xfId="173"/>
    <cellStyle name="Followed Hyperlink 14" xfId="174"/>
    <cellStyle name="Followed Hyperlink 140" xfId="175"/>
    <cellStyle name="Followed Hyperlink 141" xfId="176"/>
    <cellStyle name="Followed Hyperlink 142" xfId="177"/>
    <cellStyle name="Followed Hyperlink 143" xfId="178"/>
    <cellStyle name="Followed Hyperlink 144" xfId="179"/>
    <cellStyle name="Followed Hyperlink 145" xfId="180"/>
    <cellStyle name="Followed Hyperlink 146" xfId="181"/>
    <cellStyle name="Followed Hyperlink 147" xfId="182"/>
    <cellStyle name="Followed Hyperlink 148" xfId="183"/>
    <cellStyle name="Followed Hyperlink 149" xfId="184"/>
    <cellStyle name="Followed Hyperlink 15" xfId="185"/>
    <cellStyle name="Followed Hyperlink 150" xfId="186"/>
    <cellStyle name="Followed Hyperlink 151" xfId="187"/>
    <cellStyle name="Followed Hyperlink 152" xfId="188"/>
    <cellStyle name="Followed Hyperlink 153" xfId="189"/>
    <cellStyle name="Followed Hyperlink 154" xfId="190"/>
    <cellStyle name="Followed Hyperlink 155" xfId="191"/>
    <cellStyle name="Followed Hyperlink 156" xfId="192"/>
    <cellStyle name="Followed Hyperlink 157" xfId="193"/>
    <cellStyle name="Followed Hyperlink 158" xfId="194"/>
    <cellStyle name="Followed Hyperlink 159" xfId="195"/>
    <cellStyle name="Followed Hyperlink 16" xfId="196"/>
    <cellStyle name="Followed Hyperlink 160" xfId="197"/>
    <cellStyle name="Followed Hyperlink 161" xfId="198"/>
    <cellStyle name="Followed Hyperlink 162" xfId="199"/>
    <cellStyle name="Followed Hyperlink 163" xfId="200"/>
    <cellStyle name="Followed Hyperlink 164" xfId="201"/>
    <cellStyle name="Followed Hyperlink 165" xfId="202"/>
    <cellStyle name="Followed Hyperlink 166" xfId="203"/>
    <cellStyle name="Followed Hyperlink 167" xfId="204"/>
    <cellStyle name="Followed Hyperlink 168" xfId="205"/>
    <cellStyle name="Followed Hyperlink 169" xfId="206"/>
    <cellStyle name="Followed Hyperlink 17" xfId="207"/>
    <cellStyle name="Followed Hyperlink 170" xfId="208"/>
    <cellStyle name="Followed Hyperlink 171" xfId="209"/>
    <cellStyle name="Followed Hyperlink 172" xfId="210"/>
    <cellStyle name="Followed Hyperlink 173" xfId="211"/>
    <cellStyle name="Followed Hyperlink 174" xfId="212"/>
    <cellStyle name="Followed Hyperlink 175" xfId="213"/>
    <cellStyle name="Followed Hyperlink 176" xfId="214"/>
    <cellStyle name="Followed Hyperlink 177" xfId="215"/>
    <cellStyle name="Followed Hyperlink 178" xfId="216"/>
    <cellStyle name="Followed Hyperlink 179" xfId="217"/>
    <cellStyle name="Followed Hyperlink 18" xfId="218"/>
    <cellStyle name="Followed Hyperlink 180" xfId="219"/>
    <cellStyle name="Followed Hyperlink 181" xfId="220"/>
    <cellStyle name="Followed Hyperlink 182" xfId="221"/>
    <cellStyle name="Followed Hyperlink 183" xfId="222"/>
    <cellStyle name="Followed Hyperlink 184" xfId="223"/>
    <cellStyle name="Followed Hyperlink 185" xfId="224"/>
    <cellStyle name="Followed Hyperlink 186" xfId="225"/>
    <cellStyle name="Followed Hyperlink 187" xfId="226"/>
    <cellStyle name="Followed Hyperlink 188" xfId="227"/>
    <cellStyle name="Followed Hyperlink 189" xfId="228"/>
    <cellStyle name="Followed Hyperlink 19" xfId="229"/>
    <cellStyle name="Followed Hyperlink 190" xfId="230"/>
    <cellStyle name="Followed Hyperlink 191" xfId="231"/>
    <cellStyle name="Followed Hyperlink 192" xfId="232"/>
    <cellStyle name="Followed Hyperlink 193" xfId="233"/>
    <cellStyle name="Followed Hyperlink 194" xfId="234"/>
    <cellStyle name="Followed Hyperlink 195" xfId="235"/>
    <cellStyle name="Followed Hyperlink 196" xfId="236"/>
    <cellStyle name="Followed Hyperlink 197" xfId="237"/>
    <cellStyle name="Followed Hyperlink 198" xfId="238"/>
    <cellStyle name="Followed Hyperlink 199" xfId="239"/>
    <cellStyle name="Followed Hyperlink 2" xfId="240"/>
    <cellStyle name="Followed Hyperlink 20" xfId="241"/>
    <cellStyle name="Followed Hyperlink 200" xfId="242"/>
    <cellStyle name="Followed Hyperlink 201" xfId="243"/>
    <cellStyle name="Followed Hyperlink 202" xfId="244"/>
    <cellStyle name="Followed Hyperlink 203" xfId="245"/>
    <cellStyle name="Followed Hyperlink 204" xfId="246"/>
    <cellStyle name="Followed Hyperlink 205" xfId="247"/>
    <cellStyle name="Followed Hyperlink 206" xfId="248"/>
    <cellStyle name="Followed Hyperlink 207" xfId="249"/>
    <cellStyle name="Followed Hyperlink 208" xfId="250"/>
    <cellStyle name="Followed Hyperlink 209" xfId="251"/>
    <cellStyle name="Followed Hyperlink 21" xfId="252"/>
    <cellStyle name="Followed Hyperlink 210" xfId="253"/>
    <cellStyle name="Followed Hyperlink 211" xfId="254"/>
    <cellStyle name="Followed Hyperlink 212" xfId="255"/>
    <cellStyle name="Followed Hyperlink 213" xfId="256"/>
    <cellStyle name="Followed Hyperlink 214" xfId="257"/>
    <cellStyle name="Followed Hyperlink 215" xfId="258"/>
    <cellStyle name="Followed Hyperlink 216" xfId="259"/>
    <cellStyle name="Followed Hyperlink 217" xfId="260"/>
    <cellStyle name="Followed Hyperlink 218" xfId="261"/>
    <cellStyle name="Followed Hyperlink 219" xfId="262"/>
    <cellStyle name="Followed Hyperlink 22" xfId="263"/>
    <cellStyle name="Followed Hyperlink 220" xfId="264"/>
    <cellStyle name="Followed Hyperlink 221" xfId="265"/>
    <cellStyle name="Followed Hyperlink 222" xfId="266"/>
    <cellStyle name="Followed Hyperlink 223" xfId="267"/>
    <cellStyle name="Followed Hyperlink 224" xfId="268"/>
    <cellStyle name="Followed Hyperlink 225" xfId="269"/>
    <cellStyle name="Followed Hyperlink 226" xfId="270"/>
    <cellStyle name="Followed Hyperlink 227" xfId="271"/>
    <cellStyle name="Followed Hyperlink 228" xfId="272"/>
    <cellStyle name="Followed Hyperlink 229" xfId="273"/>
    <cellStyle name="Followed Hyperlink 23" xfId="274"/>
    <cellStyle name="Followed Hyperlink 230" xfId="275"/>
    <cellStyle name="Followed Hyperlink 231" xfId="276"/>
    <cellStyle name="Followed Hyperlink 232" xfId="277"/>
    <cellStyle name="Followed Hyperlink 233" xfId="278"/>
    <cellStyle name="Followed Hyperlink 234" xfId="279"/>
    <cellStyle name="Followed Hyperlink 235" xfId="280"/>
    <cellStyle name="Followed Hyperlink 236" xfId="281"/>
    <cellStyle name="Followed Hyperlink 237" xfId="282"/>
    <cellStyle name="Followed Hyperlink 238" xfId="283"/>
    <cellStyle name="Followed Hyperlink 239" xfId="284"/>
    <cellStyle name="Followed Hyperlink 24" xfId="285"/>
    <cellStyle name="Followed Hyperlink 240" xfId="286"/>
    <cellStyle name="Followed Hyperlink 241" xfId="287"/>
    <cellStyle name="Followed Hyperlink 242" xfId="288"/>
    <cellStyle name="Followed Hyperlink 243" xfId="289"/>
    <cellStyle name="Followed Hyperlink 244" xfId="290"/>
    <cellStyle name="Followed Hyperlink 245" xfId="291"/>
    <cellStyle name="Followed Hyperlink 246" xfId="292"/>
    <cellStyle name="Followed Hyperlink 247" xfId="293"/>
    <cellStyle name="Followed Hyperlink 248" xfId="294"/>
    <cellStyle name="Followed Hyperlink 249" xfId="295"/>
    <cellStyle name="Followed Hyperlink 25" xfId="296"/>
    <cellStyle name="Followed Hyperlink 250" xfId="297"/>
    <cellStyle name="Followed Hyperlink 251" xfId="298"/>
    <cellStyle name="Followed Hyperlink 252" xfId="299"/>
    <cellStyle name="Followed Hyperlink 253" xfId="300"/>
    <cellStyle name="Followed Hyperlink 254" xfId="301"/>
    <cellStyle name="Followed Hyperlink 255" xfId="302"/>
    <cellStyle name="Followed Hyperlink 256" xfId="303"/>
    <cellStyle name="Followed Hyperlink 257" xfId="304"/>
    <cellStyle name="Followed Hyperlink 258" xfId="305"/>
    <cellStyle name="Followed Hyperlink 259" xfId="306"/>
    <cellStyle name="Followed Hyperlink 26" xfId="307"/>
    <cellStyle name="Followed Hyperlink 260" xfId="308"/>
    <cellStyle name="Followed Hyperlink 261" xfId="309"/>
    <cellStyle name="Followed Hyperlink 262" xfId="310"/>
    <cellStyle name="Followed Hyperlink 263" xfId="311"/>
    <cellStyle name="Followed Hyperlink 264" xfId="312"/>
    <cellStyle name="Followed Hyperlink 265" xfId="313"/>
    <cellStyle name="Followed Hyperlink 266" xfId="314"/>
    <cellStyle name="Followed Hyperlink 267" xfId="315"/>
    <cellStyle name="Followed Hyperlink 268" xfId="316"/>
    <cellStyle name="Followed Hyperlink 269" xfId="317"/>
    <cellStyle name="Followed Hyperlink 27" xfId="318"/>
    <cellStyle name="Followed Hyperlink 270" xfId="319"/>
    <cellStyle name="Followed Hyperlink 271" xfId="320"/>
    <cellStyle name="Followed Hyperlink 272" xfId="321"/>
    <cellStyle name="Followed Hyperlink 273" xfId="322"/>
    <cellStyle name="Followed Hyperlink 274" xfId="323"/>
    <cellStyle name="Followed Hyperlink 275" xfId="324"/>
    <cellStyle name="Followed Hyperlink 276" xfId="325"/>
    <cellStyle name="Followed Hyperlink 277" xfId="326"/>
    <cellStyle name="Followed Hyperlink 278" xfId="327"/>
    <cellStyle name="Followed Hyperlink 279" xfId="328"/>
    <cellStyle name="Followed Hyperlink 28" xfId="329"/>
    <cellStyle name="Followed Hyperlink 280" xfId="330"/>
    <cellStyle name="Followed Hyperlink 281" xfId="331"/>
    <cellStyle name="Followed Hyperlink 282" xfId="332"/>
    <cellStyle name="Followed Hyperlink 283" xfId="333"/>
    <cellStyle name="Followed Hyperlink 284" xfId="334"/>
    <cellStyle name="Followed Hyperlink 285" xfId="335"/>
    <cellStyle name="Followed Hyperlink 286" xfId="336"/>
    <cellStyle name="Followed Hyperlink 287" xfId="337"/>
    <cellStyle name="Followed Hyperlink 288" xfId="338"/>
    <cellStyle name="Followed Hyperlink 289" xfId="339"/>
    <cellStyle name="Followed Hyperlink 29" xfId="340"/>
    <cellStyle name="Followed Hyperlink 290" xfId="341"/>
    <cellStyle name="Followed Hyperlink 291" xfId="342"/>
    <cellStyle name="Followed Hyperlink 292" xfId="343"/>
    <cellStyle name="Followed Hyperlink 293" xfId="344"/>
    <cellStyle name="Followed Hyperlink 294" xfId="345"/>
    <cellStyle name="Followed Hyperlink 295" xfId="346"/>
    <cellStyle name="Followed Hyperlink 296" xfId="347"/>
    <cellStyle name="Followed Hyperlink 297" xfId="348"/>
    <cellStyle name="Followed Hyperlink 298" xfId="349"/>
    <cellStyle name="Followed Hyperlink 299" xfId="350"/>
    <cellStyle name="Followed Hyperlink 3" xfId="351"/>
    <cellStyle name="Followed Hyperlink 30" xfId="352"/>
    <cellStyle name="Followed Hyperlink 300" xfId="353"/>
    <cellStyle name="Followed Hyperlink 301" xfId="354"/>
    <cellStyle name="Followed Hyperlink 302" xfId="355"/>
    <cellStyle name="Followed Hyperlink 303" xfId="356"/>
    <cellStyle name="Followed Hyperlink 304" xfId="357"/>
    <cellStyle name="Followed Hyperlink 305" xfId="358"/>
    <cellStyle name="Followed Hyperlink 306" xfId="359"/>
    <cellStyle name="Followed Hyperlink 307" xfId="360"/>
    <cellStyle name="Followed Hyperlink 308" xfId="361"/>
    <cellStyle name="Followed Hyperlink 309" xfId="362"/>
    <cellStyle name="Followed Hyperlink 31" xfId="363"/>
    <cellStyle name="Followed Hyperlink 310" xfId="364"/>
    <cellStyle name="Followed Hyperlink 311" xfId="365"/>
    <cellStyle name="Followed Hyperlink 312" xfId="366"/>
    <cellStyle name="Followed Hyperlink 313" xfId="367"/>
    <cellStyle name="Followed Hyperlink 314" xfId="368"/>
    <cellStyle name="Followed Hyperlink 315" xfId="369"/>
    <cellStyle name="Followed Hyperlink 316" xfId="370"/>
    <cellStyle name="Followed Hyperlink 317" xfId="371"/>
    <cellStyle name="Followed Hyperlink 318" xfId="372"/>
    <cellStyle name="Followed Hyperlink 319" xfId="373"/>
    <cellStyle name="Followed Hyperlink 32" xfId="374"/>
    <cellStyle name="Followed Hyperlink 320" xfId="375"/>
    <cellStyle name="Followed Hyperlink 321" xfId="376"/>
    <cellStyle name="Followed Hyperlink 322" xfId="377"/>
    <cellStyle name="Followed Hyperlink 323" xfId="378"/>
    <cellStyle name="Followed Hyperlink 324" xfId="379"/>
    <cellStyle name="Followed Hyperlink 325" xfId="380"/>
    <cellStyle name="Followed Hyperlink 326" xfId="381"/>
    <cellStyle name="Followed Hyperlink 327" xfId="382"/>
    <cellStyle name="Followed Hyperlink 328" xfId="383"/>
    <cellStyle name="Followed Hyperlink 329" xfId="384"/>
    <cellStyle name="Followed Hyperlink 33" xfId="385"/>
    <cellStyle name="Followed Hyperlink 330" xfId="386"/>
    <cellStyle name="Followed Hyperlink 331" xfId="387"/>
    <cellStyle name="Followed Hyperlink 332" xfId="388"/>
    <cellStyle name="Followed Hyperlink 333" xfId="389"/>
    <cellStyle name="Followed Hyperlink 334" xfId="390"/>
    <cellStyle name="Followed Hyperlink 335" xfId="391"/>
    <cellStyle name="Followed Hyperlink 336" xfId="392"/>
    <cellStyle name="Followed Hyperlink 337" xfId="393"/>
    <cellStyle name="Followed Hyperlink 338" xfId="394"/>
    <cellStyle name="Followed Hyperlink 339" xfId="395"/>
    <cellStyle name="Followed Hyperlink 34" xfId="396"/>
    <cellStyle name="Followed Hyperlink 340" xfId="397"/>
    <cellStyle name="Followed Hyperlink 341" xfId="398"/>
    <cellStyle name="Followed Hyperlink 342" xfId="399"/>
    <cellStyle name="Followed Hyperlink 343" xfId="400"/>
    <cellStyle name="Followed Hyperlink 344" xfId="401"/>
    <cellStyle name="Followed Hyperlink 345" xfId="402"/>
    <cellStyle name="Followed Hyperlink 346" xfId="403"/>
    <cellStyle name="Followed Hyperlink 347" xfId="404"/>
    <cellStyle name="Followed Hyperlink 348" xfId="405"/>
    <cellStyle name="Followed Hyperlink 349" xfId="406"/>
    <cellStyle name="Followed Hyperlink 35" xfId="407"/>
    <cellStyle name="Followed Hyperlink 350" xfId="408"/>
    <cellStyle name="Followed Hyperlink 351" xfId="409"/>
    <cellStyle name="Followed Hyperlink 352" xfId="410"/>
    <cellStyle name="Followed Hyperlink 353" xfId="411"/>
    <cellStyle name="Followed Hyperlink 354" xfId="412"/>
    <cellStyle name="Followed Hyperlink 355" xfId="413"/>
    <cellStyle name="Followed Hyperlink 356" xfId="414"/>
    <cellStyle name="Followed Hyperlink 357" xfId="415"/>
    <cellStyle name="Followed Hyperlink 358" xfId="416"/>
    <cellStyle name="Followed Hyperlink 359" xfId="417"/>
    <cellStyle name="Followed Hyperlink 36" xfId="418"/>
    <cellStyle name="Followed Hyperlink 360" xfId="419"/>
    <cellStyle name="Followed Hyperlink 361" xfId="420"/>
    <cellStyle name="Followed Hyperlink 362" xfId="421"/>
    <cellStyle name="Followed Hyperlink 363" xfId="422"/>
    <cellStyle name="Followed Hyperlink 364" xfId="423"/>
    <cellStyle name="Followed Hyperlink 365" xfId="424"/>
    <cellStyle name="Followed Hyperlink 366" xfId="425"/>
    <cellStyle name="Followed Hyperlink 367" xfId="426"/>
    <cellStyle name="Followed Hyperlink 368" xfId="427"/>
    <cellStyle name="Followed Hyperlink 369" xfId="428"/>
    <cellStyle name="Followed Hyperlink 37" xfId="429"/>
    <cellStyle name="Followed Hyperlink 370" xfId="430"/>
    <cellStyle name="Followed Hyperlink 371" xfId="431"/>
    <cellStyle name="Followed Hyperlink 372" xfId="432"/>
    <cellStyle name="Followed Hyperlink 373" xfId="433"/>
    <cellStyle name="Followed Hyperlink 374" xfId="434"/>
    <cellStyle name="Followed Hyperlink 375" xfId="435"/>
    <cellStyle name="Followed Hyperlink 376" xfId="436"/>
    <cellStyle name="Followed Hyperlink 377" xfId="437"/>
    <cellStyle name="Followed Hyperlink 378" xfId="438"/>
    <cellStyle name="Followed Hyperlink 379" xfId="439"/>
    <cellStyle name="Followed Hyperlink 38" xfId="440"/>
    <cellStyle name="Followed Hyperlink 380" xfId="441"/>
    <cellStyle name="Followed Hyperlink 381" xfId="442"/>
    <cellStyle name="Followed Hyperlink 382" xfId="443"/>
    <cellStyle name="Followed Hyperlink 383" xfId="444"/>
    <cellStyle name="Followed Hyperlink 384" xfId="445"/>
    <cellStyle name="Followed Hyperlink 385" xfId="446"/>
    <cellStyle name="Followed Hyperlink 386" xfId="447"/>
    <cellStyle name="Followed Hyperlink 387" xfId="448"/>
    <cellStyle name="Followed Hyperlink 388" xfId="449"/>
    <cellStyle name="Followed Hyperlink 389" xfId="450"/>
    <cellStyle name="Followed Hyperlink 39" xfId="451"/>
    <cellStyle name="Followed Hyperlink 390" xfId="452"/>
    <cellStyle name="Followed Hyperlink 391" xfId="453"/>
    <cellStyle name="Followed Hyperlink 392" xfId="454"/>
    <cellStyle name="Followed Hyperlink 393" xfId="455"/>
    <cellStyle name="Followed Hyperlink 394" xfId="456"/>
    <cellStyle name="Followed Hyperlink 395" xfId="457"/>
    <cellStyle name="Followed Hyperlink 396" xfId="458"/>
    <cellStyle name="Followed Hyperlink 397" xfId="459"/>
    <cellStyle name="Followed Hyperlink 398" xfId="460"/>
    <cellStyle name="Followed Hyperlink 399" xfId="461"/>
    <cellStyle name="Followed Hyperlink 4" xfId="462"/>
    <cellStyle name="Followed Hyperlink 40" xfId="463"/>
    <cellStyle name="Followed Hyperlink 400" xfId="464"/>
    <cellStyle name="Followed Hyperlink 401" xfId="465"/>
    <cellStyle name="Followed Hyperlink 402" xfId="466"/>
    <cellStyle name="Followed Hyperlink 403" xfId="467"/>
    <cellStyle name="Followed Hyperlink 404" xfId="468"/>
    <cellStyle name="Followed Hyperlink 405" xfId="469"/>
    <cellStyle name="Followed Hyperlink 406" xfId="470"/>
    <cellStyle name="Followed Hyperlink 407" xfId="471"/>
    <cellStyle name="Followed Hyperlink 408" xfId="472"/>
    <cellStyle name="Followed Hyperlink 409" xfId="473"/>
    <cellStyle name="Followed Hyperlink 41" xfId="474"/>
    <cellStyle name="Followed Hyperlink 410" xfId="475"/>
    <cellStyle name="Followed Hyperlink 411" xfId="476"/>
    <cellStyle name="Followed Hyperlink 412" xfId="477"/>
    <cellStyle name="Followed Hyperlink 413" xfId="478"/>
    <cellStyle name="Followed Hyperlink 414" xfId="479"/>
    <cellStyle name="Followed Hyperlink 415" xfId="480"/>
    <cellStyle name="Followed Hyperlink 416" xfId="481"/>
    <cellStyle name="Followed Hyperlink 417" xfId="482"/>
    <cellStyle name="Followed Hyperlink 418" xfId="483"/>
    <cellStyle name="Followed Hyperlink 419" xfId="484"/>
    <cellStyle name="Followed Hyperlink 42" xfId="485"/>
    <cellStyle name="Followed Hyperlink 420" xfId="486"/>
    <cellStyle name="Followed Hyperlink 421" xfId="487"/>
    <cellStyle name="Followed Hyperlink 422" xfId="488"/>
    <cellStyle name="Followed Hyperlink 423" xfId="489"/>
    <cellStyle name="Followed Hyperlink 424" xfId="490"/>
    <cellStyle name="Followed Hyperlink 425" xfId="491"/>
    <cellStyle name="Followed Hyperlink 426" xfId="492"/>
    <cellStyle name="Followed Hyperlink 427" xfId="493"/>
    <cellStyle name="Followed Hyperlink 428" xfId="494"/>
    <cellStyle name="Followed Hyperlink 429" xfId="495"/>
    <cellStyle name="Followed Hyperlink 43" xfId="496"/>
    <cellStyle name="Followed Hyperlink 430" xfId="497"/>
    <cellStyle name="Followed Hyperlink 431" xfId="498"/>
    <cellStyle name="Followed Hyperlink 432" xfId="499"/>
    <cellStyle name="Followed Hyperlink 433" xfId="500"/>
    <cellStyle name="Followed Hyperlink 434" xfId="501"/>
    <cellStyle name="Followed Hyperlink 435" xfId="502"/>
    <cellStyle name="Followed Hyperlink 436" xfId="503"/>
    <cellStyle name="Followed Hyperlink 437" xfId="504"/>
    <cellStyle name="Followed Hyperlink 438" xfId="505"/>
    <cellStyle name="Followed Hyperlink 439" xfId="506"/>
    <cellStyle name="Followed Hyperlink 44" xfId="507"/>
    <cellStyle name="Followed Hyperlink 440" xfId="508"/>
    <cellStyle name="Followed Hyperlink 441" xfId="509"/>
    <cellStyle name="Followed Hyperlink 442" xfId="510"/>
    <cellStyle name="Followed Hyperlink 443" xfId="511"/>
    <cellStyle name="Followed Hyperlink 444" xfId="512"/>
    <cellStyle name="Followed Hyperlink 445" xfId="513"/>
    <cellStyle name="Followed Hyperlink 446" xfId="514"/>
    <cellStyle name="Followed Hyperlink 447" xfId="515"/>
    <cellStyle name="Followed Hyperlink 448" xfId="516"/>
    <cellStyle name="Followed Hyperlink 449" xfId="517"/>
    <cellStyle name="Followed Hyperlink 45" xfId="518"/>
    <cellStyle name="Followed Hyperlink 450" xfId="519"/>
    <cellStyle name="Followed Hyperlink 451" xfId="520"/>
    <cellStyle name="Followed Hyperlink 452" xfId="521"/>
    <cellStyle name="Followed Hyperlink 453" xfId="522"/>
    <cellStyle name="Followed Hyperlink 454" xfId="523"/>
    <cellStyle name="Followed Hyperlink 455" xfId="524"/>
    <cellStyle name="Followed Hyperlink 456" xfId="525"/>
    <cellStyle name="Followed Hyperlink 457" xfId="526"/>
    <cellStyle name="Followed Hyperlink 458" xfId="527"/>
    <cellStyle name="Followed Hyperlink 459" xfId="528"/>
    <cellStyle name="Followed Hyperlink 46" xfId="529"/>
    <cellStyle name="Followed Hyperlink 460" xfId="530"/>
    <cellStyle name="Followed Hyperlink 461" xfId="531"/>
    <cellStyle name="Followed Hyperlink 462" xfId="532"/>
    <cellStyle name="Followed Hyperlink 463" xfId="533"/>
    <cellStyle name="Followed Hyperlink 464" xfId="534"/>
    <cellStyle name="Followed Hyperlink 465" xfId="535"/>
    <cellStyle name="Followed Hyperlink 466" xfId="536"/>
    <cellStyle name="Followed Hyperlink 467" xfId="537"/>
    <cellStyle name="Followed Hyperlink 468" xfId="538"/>
    <cellStyle name="Followed Hyperlink 469" xfId="539"/>
    <cellStyle name="Followed Hyperlink 47" xfId="540"/>
    <cellStyle name="Followed Hyperlink 470" xfId="541"/>
    <cellStyle name="Followed Hyperlink 471" xfId="542"/>
    <cellStyle name="Followed Hyperlink 472" xfId="543"/>
    <cellStyle name="Followed Hyperlink 473" xfId="544"/>
    <cellStyle name="Followed Hyperlink 474" xfId="545"/>
    <cellStyle name="Followed Hyperlink 475" xfId="546"/>
    <cellStyle name="Followed Hyperlink 476" xfId="547"/>
    <cellStyle name="Followed Hyperlink 477" xfId="548"/>
    <cellStyle name="Followed Hyperlink 478" xfId="549"/>
    <cellStyle name="Followed Hyperlink 479" xfId="550"/>
    <cellStyle name="Followed Hyperlink 48" xfId="551"/>
    <cellStyle name="Followed Hyperlink 480" xfId="552"/>
    <cellStyle name="Followed Hyperlink 481" xfId="553"/>
    <cellStyle name="Followed Hyperlink 482" xfId="554"/>
    <cellStyle name="Followed Hyperlink 483" xfId="555"/>
    <cellStyle name="Followed Hyperlink 484" xfId="556"/>
    <cellStyle name="Followed Hyperlink 485" xfId="557"/>
    <cellStyle name="Followed Hyperlink 486" xfId="558"/>
    <cellStyle name="Followed Hyperlink 487" xfId="559"/>
    <cellStyle name="Followed Hyperlink 488" xfId="560"/>
    <cellStyle name="Followed Hyperlink 489" xfId="561"/>
    <cellStyle name="Followed Hyperlink 49" xfId="562"/>
    <cellStyle name="Followed Hyperlink 490" xfId="563"/>
    <cellStyle name="Followed Hyperlink 491" xfId="564"/>
    <cellStyle name="Followed Hyperlink 492" xfId="565"/>
    <cellStyle name="Followed Hyperlink 493" xfId="566"/>
    <cellStyle name="Followed Hyperlink 494" xfId="567"/>
    <cellStyle name="Followed Hyperlink 495" xfId="568"/>
    <cellStyle name="Followed Hyperlink 496" xfId="569"/>
    <cellStyle name="Followed Hyperlink 497" xfId="570"/>
    <cellStyle name="Followed Hyperlink 498" xfId="571"/>
    <cellStyle name="Followed Hyperlink 499" xfId="572"/>
    <cellStyle name="Followed Hyperlink 5" xfId="573"/>
    <cellStyle name="Followed Hyperlink 50" xfId="574"/>
    <cellStyle name="Followed Hyperlink 500" xfId="575"/>
    <cellStyle name="Followed Hyperlink 501" xfId="576"/>
    <cellStyle name="Followed Hyperlink 502" xfId="577"/>
    <cellStyle name="Followed Hyperlink 503" xfId="578"/>
    <cellStyle name="Followed Hyperlink 504" xfId="579"/>
    <cellStyle name="Followed Hyperlink 505" xfId="580"/>
    <cellStyle name="Followed Hyperlink 506" xfId="581"/>
    <cellStyle name="Followed Hyperlink 507" xfId="582"/>
    <cellStyle name="Followed Hyperlink 508" xfId="583"/>
    <cellStyle name="Followed Hyperlink 509" xfId="584"/>
    <cellStyle name="Followed Hyperlink 51" xfId="585"/>
    <cellStyle name="Followed Hyperlink 510" xfId="586"/>
    <cellStyle name="Followed Hyperlink 511" xfId="587"/>
    <cellStyle name="Followed Hyperlink 512" xfId="588"/>
    <cellStyle name="Followed Hyperlink 513" xfId="589"/>
    <cellStyle name="Followed Hyperlink 514" xfId="590"/>
    <cellStyle name="Followed Hyperlink 515" xfId="591"/>
    <cellStyle name="Followed Hyperlink 516" xfId="592"/>
    <cellStyle name="Followed Hyperlink 517" xfId="593"/>
    <cellStyle name="Followed Hyperlink 518" xfId="594"/>
    <cellStyle name="Followed Hyperlink 519" xfId="595"/>
    <cellStyle name="Followed Hyperlink 52" xfId="596"/>
    <cellStyle name="Followed Hyperlink 520" xfId="597"/>
    <cellStyle name="Followed Hyperlink 521" xfId="598"/>
    <cellStyle name="Followed Hyperlink 522" xfId="599"/>
    <cellStyle name="Followed Hyperlink 523" xfId="600"/>
    <cellStyle name="Followed Hyperlink 524" xfId="601"/>
    <cellStyle name="Followed Hyperlink 525" xfId="602"/>
    <cellStyle name="Followed Hyperlink 526" xfId="603"/>
    <cellStyle name="Followed Hyperlink 527" xfId="604"/>
    <cellStyle name="Followed Hyperlink 528" xfId="605"/>
    <cellStyle name="Followed Hyperlink 529" xfId="606"/>
    <cellStyle name="Followed Hyperlink 53" xfId="607"/>
    <cellStyle name="Followed Hyperlink 530" xfId="608"/>
    <cellStyle name="Followed Hyperlink 531" xfId="609"/>
    <cellStyle name="Followed Hyperlink 532" xfId="610"/>
    <cellStyle name="Followed Hyperlink 533" xfId="611"/>
    <cellStyle name="Followed Hyperlink 534" xfId="612"/>
    <cellStyle name="Followed Hyperlink 535" xfId="613"/>
    <cellStyle name="Followed Hyperlink 536" xfId="614"/>
    <cellStyle name="Followed Hyperlink 537" xfId="615"/>
    <cellStyle name="Followed Hyperlink 538" xfId="616"/>
    <cellStyle name="Followed Hyperlink 539" xfId="617"/>
    <cellStyle name="Followed Hyperlink 54" xfId="618"/>
    <cellStyle name="Followed Hyperlink 540" xfId="619"/>
    <cellStyle name="Followed Hyperlink 541" xfId="620"/>
    <cellStyle name="Followed Hyperlink 542" xfId="621"/>
    <cellStyle name="Followed Hyperlink 543" xfId="622"/>
    <cellStyle name="Followed Hyperlink 544" xfId="623"/>
    <cellStyle name="Followed Hyperlink 545" xfId="624"/>
    <cellStyle name="Followed Hyperlink 546" xfId="625"/>
    <cellStyle name="Followed Hyperlink 547" xfId="626"/>
    <cellStyle name="Followed Hyperlink 548" xfId="627"/>
    <cellStyle name="Followed Hyperlink 549" xfId="628"/>
    <cellStyle name="Followed Hyperlink 55" xfId="629"/>
    <cellStyle name="Followed Hyperlink 550" xfId="630"/>
    <cellStyle name="Followed Hyperlink 551" xfId="631"/>
    <cellStyle name="Followed Hyperlink 552" xfId="632"/>
    <cellStyle name="Followed Hyperlink 553" xfId="633"/>
    <cellStyle name="Followed Hyperlink 554" xfId="634"/>
    <cellStyle name="Followed Hyperlink 555" xfId="635"/>
    <cellStyle name="Followed Hyperlink 556" xfId="636"/>
    <cellStyle name="Followed Hyperlink 557" xfId="637"/>
    <cellStyle name="Followed Hyperlink 558" xfId="638"/>
    <cellStyle name="Followed Hyperlink 559" xfId="639"/>
    <cellStyle name="Followed Hyperlink 56" xfId="640"/>
    <cellStyle name="Followed Hyperlink 560" xfId="641"/>
    <cellStyle name="Followed Hyperlink 561" xfId="642"/>
    <cellStyle name="Followed Hyperlink 562" xfId="643"/>
    <cellStyle name="Followed Hyperlink 563" xfId="644"/>
    <cellStyle name="Followed Hyperlink 564" xfId="645"/>
    <cellStyle name="Followed Hyperlink 565" xfId="646"/>
    <cellStyle name="Followed Hyperlink 566" xfId="647"/>
    <cellStyle name="Followed Hyperlink 567" xfId="648"/>
    <cellStyle name="Followed Hyperlink 568" xfId="649"/>
    <cellStyle name="Followed Hyperlink 569" xfId="650"/>
    <cellStyle name="Followed Hyperlink 57" xfId="651"/>
    <cellStyle name="Followed Hyperlink 570" xfId="652"/>
    <cellStyle name="Followed Hyperlink 571" xfId="653"/>
    <cellStyle name="Followed Hyperlink 572" xfId="654"/>
    <cellStyle name="Followed Hyperlink 573" xfId="655"/>
    <cellStyle name="Followed Hyperlink 574" xfId="656"/>
    <cellStyle name="Followed Hyperlink 575" xfId="657"/>
    <cellStyle name="Followed Hyperlink 576" xfId="658"/>
    <cellStyle name="Followed Hyperlink 577" xfId="659"/>
    <cellStyle name="Followed Hyperlink 578" xfId="660"/>
    <cellStyle name="Followed Hyperlink 579" xfId="661"/>
    <cellStyle name="Followed Hyperlink 58" xfId="662"/>
    <cellStyle name="Followed Hyperlink 580" xfId="663"/>
    <cellStyle name="Followed Hyperlink 581" xfId="664"/>
    <cellStyle name="Followed Hyperlink 582" xfId="665"/>
    <cellStyle name="Followed Hyperlink 583" xfId="666"/>
    <cellStyle name="Followed Hyperlink 584" xfId="667"/>
    <cellStyle name="Followed Hyperlink 585" xfId="668"/>
    <cellStyle name="Followed Hyperlink 586" xfId="669"/>
    <cellStyle name="Followed Hyperlink 587" xfId="670"/>
    <cellStyle name="Followed Hyperlink 588" xfId="671"/>
    <cellStyle name="Followed Hyperlink 589" xfId="672"/>
    <cellStyle name="Followed Hyperlink 59" xfId="673"/>
    <cellStyle name="Followed Hyperlink 590" xfId="674"/>
    <cellStyle name="Followed Hyperlink 591" xfId="675"/>
    <cellStyle name="Followed Hyperlink 592" xfId="676"/>
    <cellStyle name="Followed Hyperlink 593" xfId="677"/>
    <cellStyle name="Followed Hyperlink 594" xfId="678"/>
    <cellStyle name="Followed Hyperlink 595" xfId="679"/>
    <cellStyle name="Followed Hyperlink 596" xfId="680"/>
    <cellStyle name="Followed Hyperlink 597" xfId="681"/>
    <cellStyle name="Followed Hyperlink 598" xfId="682"/>
    <cellStyle name="Followed Hyperlink 599" xfId="683"/>
    <cellStyle name="Followed Hyperlink 6" xfId="684"/>
    <cellStyle name="Followed Hyperlink 60" xfId="685"/>
    <cellStyle name="Followed Hyperlink 600" xfId="686"/>
    <cellStyle name="Followed Hyperlink 601" xfId="687"/>
    <cellStyle name="Followed Hyperlink 602" xfId="688"/>
    <cellStyle name="Followed Hyperlink 603" xfId="689"/>
    <cellStyle name="Followed Hyperlink 604" xfId="690"/>
    <cellStyle name="Followed Hyperlink 605" xfId="691"/>
    <cellStyle name="Followed Hyperlink 606" xfId="692"/>
    <cellStyle name="Followed Hyperlink 607" xfId="693"/>
    <cellStyle name="Followed Hyperlink 608" xfId="694"/>
    <cellStyle name="Followed Hyperlink 609" xfId="695"/>
    <cellStyle name="Followed Hyperlink 61" xfId="696"/>
    <cellStyle name="Followed Hyperlink 610" xfId="697"/>
    <cellStyle name="Followed Hyperlink 611" xfId="698"/>
    <cellStyle name="Followed Hyperlink 612" xfId="699"/>
    <cellStyle name="Followed Hyperlink 613" xfId="700"/>
    <cellStyle name="Followed Hyperlink 614" xfId="701"/>
    <cellStyle name="Followed Hyperlink 615" xfId="702"/>
    <cellStyle name="Followed Hyperlink 616" xfId="703"/>
    <cellStyle name="Followed Hyperlink 617" xfId="704"/>
    <cellStyle name="Followed Hyperlink 618" xfId="705"/>
    <cellStyle name="Followed Hyperlink 619" xfId="706"/>
    <cellStyle name="Followed Hyperlink 62" xfId="707"/>
    <cellStyle name="Followed Hyperlink 620" xfId="708"/>
    <cellStyle name="Followed Hyperlink 621" xfId="709"/>
    <cellStyle name="Followed Hyperlink 622" xfId="710"/>
    <cellStyle name="Followed Hyperlink 623" xfId="711"/>
    <cellStyle name="Followed Hyperlink 624" xfId="712"/>
    <cellStyle name="Followed Hyperlink 625" xfId="713"/>
    <cellStyle name="Followed Hyperlink 626" xfId="714"/>
    <cellStyle name="Followed Hyperlink 627" xfId="715"/>
    <cellStyle name="Followed Hyperlink 628" xfId="716"/>
    <cellStyle name="Followed Hyperlink 629" xfId="717"/>
    <cellStyle name="Followed Hyperlink 63" xfId="718"/>
    <cellStyle name="Followed Hyperlink 630" xfId="719"/>
    <cellStyle name="Followed Hyperlink 631" xfId="720"/>
    <cellStyle name="Followed Hyperlink 632" xfId="721"/>
    <cellStyle name="Followed Hyperlink 633" xfId="722"/>
    <cellStyle name="Followed Hyperlink 634" xfId="723"/>
    <cellStyle name="Followed Hyperlink 635" xfId="724"/>
    <cellStyle name="Followed Hyperlink 636" xfId="725"/>
    <cellStyle name="Followed Hyperlink 637" xfId="726"/>
    <cellStyle name="Followed Hyperlink 638" xfId="727"/>
    <cellStyle name="Followed Hyperlink 639" xfId="728"/>
    <cellStyle name="Followed Hyperlink 64" xfId="729"/>
    <cellStyle name="Followed Hyperlink 640" xfId="730"/>
    <cellStyle name="Followed Hyperlink 641" xfId="731"/>
    <cellStyle name="Followed Hyperlink 642" xfId="732"/>
    <cellStyle name="Followed Hyperlink 643" xfId="733"/>
    <cellStyle name="Followed Hyperlink 644" xfId="734"/>
    <cellStyle name="Followed Hyperlink 645" xfId="735"/>
    <cellStyle name="Followed Hyperlink 646" xfId="736"/>
    <cellStyle name="Followed Hyperlink 647" xfId="737"/>
    <cellStyle name="Followed Hyperlink 648" xfId="738"/>
    <cellStyle name="Followed Hyperlink 649" xfId="739"/>
    <cellStyle name="Followed Hyperlink 65" xfId="740"/>
    <cellStyle name="Followed Hyperlink 650" xfId="741"/>
    <cellStyle name="Followed Hyperlink 651" xfId="742"/>
    <cellStyle name="Followed Hyperlink 652" xfId="743"/>
    <cellStyle name="Followed Hyperlink 653" xfId="744"/>
    <cellStyle name="Followed Hyperlink 654" xfId="745"/>
    <cellStyle name="Followed Hyperlink 655" xfId="746"/>
    <cellStyle name="Followed Hyperlink 656" xfId="747"/>
    <cellStyle name="Followed Hyperlink 657" xfId="748"/>
    <cellStyle name="Followed Hyperlink 658" xfId="749"/>
    <cellStyle name="Followed Hyperlink 659" xfId="750"/>
    <cellStyle name="Followed Hyperlink 66" xfId="751"/>
    <cellStyle name="Followed Hyperlink 660" xfId="752"/>
    <cellStyle name="Followed Hyperlink 661" xfId="753"/>
    <cellStyle name="Followed Hyperlink 662" xfId="754"/>
    <cellStyle name="Followed Hyperlink 663" xfId="755"/>
    <cellStyle name="Followed Hyperlink 664" xfId="756"/>
    <cellStyle name="Followed Hyperlink 665" xfId="757"/>
    <cellStyle name="Followed Hyperlink 666" xfId="758"/>
    <cellStyle name="Followed Hyperlink 667" xfId="759"/>
    <cellStyle name="Followed Hyperlink 668" xfId="760"/>
    <cellStyle name="Followed Hyperlink 669" xfId="761"/>
    <cellStyle name="Followed Hyperlink 67" xfId="762"/>
    <cellStyle name="Followed Hyperlink 670" xfId="763"/>
    <cellStyle name="Followed Hyperlink 671" xfId="764"/>
    <cellStyle name="Followed Hyperlink 672" xfId="765"/>
    <cellStyle name="Followed Hyperlink 673" xfId="766"/>
    <cellStyle name="Followed Hyperlink 674" xfId="767"/>
    <cellStyle name="Followed Hyperlink 675" xfId="768"/>
    <cellStyle name="Followed Hyperlink 676" xfId="769"/>
    <cellStyle name="Followed Hyperlink 677" xfId="770"/>
    <cellStyle name="Followed Hyperlink 678" xfId="771"/>
    <cellStyle name="Followed Hyperlink 679" xfId="772"/>
    <cellStyle name="Followed Hyperlink 68" xfId="773"/>
    <cellStyle name="Followed Hyperlink 680" xfId="774"/>
    <cellStyle name="Followed Hyperlink 681" xfId="775"/>
    <cellStyle name="Followed Hyperlink 682" xfId="776"/>
    <cellStyle name="Followed Hyperlink 683" xfId="777"/>
    <cellStyle name="Followed Hyperlink 684" xfId="778"/>
    <cellStyle name="Followed Hyperlink 685" xfId="779"/>
    <cellStyle name="Followed Hyperlink 686" xfId="780"/>
    <cellStyle name="Followed Hyperlink 687" xfId="781"/>
    <cellStyle name="Followed Hyperlink 688" xfId="782"/>
    <cellStyle name="Followed Hyperlink 689" xfId="783"/>
    <cellStyle name="Followed Hyperlink 69" xfId="784"/>
    <cellStyle name="Followed Hyperlink 690" xfId="785"/>
    <cellStyle name="Followed Hyperlink 691" xfId="786"/>
    <cellStyle name="Followed Hyperlink 692" xfId="787"/>
    <cellStyle name="Followed Hyperlink 693" xfId="788"/>
    <cellStyle name="Followed Hyperlink 694" xfId="789"/>
    <cellStyle name="Followed Hyperlink 695" xfId="790"/>
    <cellStyle name="Followed Hyperlink 696" xfId="791"/>
    <cellStyle name="Followed Hyperlink 697" xfId="792"/>
    <cellStyle name="Followed Hyperlink 698" xfId="793"/>
    <cellStyle name="Followed Hyperlink 699" xfId="794"/>
    <cellStyle name="Followed Hyperlink 7" xfId="795"/>
    <cellStyle name="Followed Hyperlink 70" xfId="796"/>
    <cellStyle name="Followed Hyperlink 700" xfId="797"/>
    <cellStyle name="Followed Hyperlink 701" xfId="798"/>
    <cellStyle name="Followed Hyperlink 702" xfId="799"/>
    <cellStyle name="Followed Hyperlink 703" xfId="800"/>
    <cellStyle name="Followed Hyperlink 704" xfId="801"/>
    <cellStyle name="Followed Hyperlink 705" xfId="802"/>
    <cellStyle name="Followed Hyperlink 706" xfId="803"/>
    <cellStyle name="Followed Hyperlink 707" xfId="804"/>
    <cellStyle name="Followed Hyperlink 708" xfId="805"/>
    <cellStyle name="Followed Hyperlink 709" xfId="806"/>
    <cellStyle name="Followed Hyperlink 71" xfId="807"/>
    <cellStyle name="Followed Hyperlink 710" xfId="808"/>
    <cellStyle name="Followed Hyperlink 711" xfId="809"/>
    <cellStyle name="Followed Hyperlink 712" xfId="810"/>
    <cellStyle name="Followed Hyperlink 713" xfId="811"/>
    <cellStyle name="Followed Hyperlink 714" xfId="812"/>
    <cellStyle name="Followed Hyperlink 715" xfId="813"/>
    <cellStyle name="Followed Hyperlink 716" xfId="814"/>
    <cellStyle name="Followed Hyperlink 717" xfId="815"/>
    <cellStyle name="Followed Hyperlink 718" xfId="816"/>
    <cellStyle name="Followed Hyperlink 719" xfId="817"/>
    <cellStyle name="Followed Hyperlink 72" xfId="818"/>
    <cellStyle name="Followed Hyperlink 720" xfId="819"/>
    <cellStyle name="Followed Hyperlink 721" xfId="820"/>
    <cellStyle name="Followed Hyperlink 722" xfId="821"/>
    <cellStyle name="Followed Hyperlink 723" xfId="822"/>
    <cellStyle name="Followed Hyperlink 724" xfId="823"/>
    <cellStyle name="Followed Hyperlink 725" xfId="824"/>
    <cellStyle name="Followed Hyperlink 726" xfId="825"/>
    <cellStyle name="Followed Hyperlink 727" xfId="826"/>
    <cellStyle name="Followed Hyperlink 728" xfId="827"/>
    <cellStyle name="Followed Hyperlink 729" xfId="828"/>
    <cellStyle name="Followed Hyperlink 73" xfId="829"/>
    <cellStyle name="Followed Hyperlink 730" xfId="830"/>
    <cellStyle name="Followed Hyperlink 731" xfId="831"/>
    <cellStyle name="Followed Hyperlink 732" xfId="832"/>
    <cellStyle name="Followed Hyperlink 733" xfId="833"/>
    <cellStyle name="Followed Hyperlink 734" xfId="834"/>
    <cellStyle name="Followed Hyperlink 735" xfId="835"/>
    <cellStyle name="Followed Hyperlink 736" xfId="836"/>
    <cellStyle name="Followed Hyperlink 737" xfId="837"/>
    <cellStyle name="Followed Hyperlink 738" xfId="838"/>
    <cellStyle name="Followed Hyperlink 739" xfId="839"/>
    <cellStyle name="Followed Hyperlink 74" xfId="840"/>
    <cellStyle name="Followed Hyperlink 740" xfId="841"/>
    <cellStyle name="Followed Hyperlink 741" xfId="842"/>
    <cellStyle name="Followed Hyperlink 742" xfId="843"/>
    <cellStyle name="Followed Hyperlink 743" xfId="844"/>
    <cellStyle name="Followed Hyperlink 744" xfId="845"/>
    <cellStyle name="Followed Hyperlink 745" xfId="846"/>
    <cellStyle name="Followed Hyperlink 746" xfId="847"/>
    <cellStyle name="Followed Hyperlink 747" xfId="848"/>
    <cellStyle name="Followed Hyperlink 748" xfId="849"/>
    <cellStyle name="Followed Hyperlink 749" xfId="850"/>
    <cellStyle name="Followed Hyperlink 75" xfId="851"/>
    <cellStyle name="Followed Hyperlink 750" xfId="852"/>
    <cellStyle name="Followed Hyperlink 751" xfId="853"/>
    <cellStyle name="Followed Hyperlink 752" xfId="854"/>
    <cellStyle name="Followed Hyperlink 753" xfId="855"/>
    <cellStyle name="Followed Hyperlink 754" xfId="856"/>
    <cellStyle name="Followed Hyperlink 755" xfId="857"/>
    <cellStyle name="Followed Hyperlink 756" xfId="858"/>
    <cellStyle name="Followed Hyperlink 757" xfId="859"/>
    <cellStyle name="Followed Hyperlink 758" xfId="860"/>
    <cellStyle name="Followed Hyperlink 759" xfId="861"/>
    <cellStyle name="Followed Hyperlink 76" xfId="862"/>
    <cellStyle name="Followed Hyperlink 760" xfId="863"/>
    <cellStyle name="Followed Hyperlink 761" xfId="864"/>
    <cellStyle name="Followed Hyperlink 762" xfId="865"/>
    <cellStyle name="Followed Hyperlink 763" xfId="866"/>
    <cellStyle name="Followed Hyperlink 764" xfId="867"/>
    <cellStyle name="Followed Hyperlink 765" xfId="868"/>
    <cellStyle name="Followed Hyperlink 766" xfId="869"/>
    <cellStyle name="Followed Hyperlink 767" xfId="870"/>
    <cellStyle name="Followed Hyperlink 768" xfId="871"/>
    <cellStyle name="Followed Hyperlink 769" xfId="872"/>
    <cellStyle name="Followed Hyperlink 77" xfId="873"/>
    <cellStyle name="Followed Hyperlink 770" xfId="874"/>
    <cellStyle name="Followed Hyperlink 771" xfId="875"/>
    <cellStyle name="Followed Hyperlink 772" xfId="876"/>
    <cellStyle name="Followed Hyperlink 773" xfId="877"/>
    <cellStyle name="Followed Hyperlink 774" xfId="878"/>
    <cellStyle name="Followed Hyperlink 775" xfId="879"/>
    <cellStyle name="Followed Hyperlink 776" xfId="880"/>
    <cellStyle name="Followed Hyperlink 777" xfId="881"/>
    <cellStyle name="Followed Hyperlink 778" xfId="882"/>
    <cellStyle name="Followed Hyperlink 779" xfId="883"/>
    <cellStyle name="Followed Hyperlink 78" xfId="884"/>
    <cellStyle name="Followed Hyperlink 780" xfId="885"/>
    <cellStyle name="Followed Hyperlink 781" xfId="886"/>
    <cellStyle name="Followed Hyperlink 782" xfId="887"/>
    <cellStyle name="Followed Hyperlink 783" xfId="888"/>
    <cellStyle name="Followed Hyperlink 784" xfId="889"/>
    <cellStyle name="Followed Hyperlink 785" xfId="890"/>
    <cellStyle name="Followed Hyperlink 786" xfId="891"/>
    <cellStyle name="Followed Hyperlink 787" xfId="892"/>
    <cellStyle name="Followed Hyperlink 788" xfId="893"/>
    <cellStyle name="Followed Hyperlink 789" xfId="894"/>
    <cellStyle name="Followed Hyperlink 79" xfId="895"/>
    <cellStyle name="Followed Hyperlink 790" xfId="896"/>
    <cellStyle name="Followed Hyperlink 791" xfId="897"/>
    <cellStyle name="Followed Hyperlink 792" xfId="898"/>
    <cellStyle name="Followed Hyperlink 793" xfId="899"/>
    <cellStyle name="Followed Hyperlink 794" xfId="900"/>
    <cellStyle name="Followed Hyperlink 795" xfId="901"/>
    <cellStyle name="Followed Hyperlink 796" xfId="902"/>
    <cellStyle name="Followed Hyperlink 797" xfId="903"/>
    <cellStyle name="Followed Hyperlink 798" xfId="904"/>
    <cellStyle name="Followed Hyperlink 799" xfId="905"/>
    <cellStyle name="Followed Hyperlink 8" xfId="906"/>
    <cellStyle name="Followed Hyperlink 80" xfId="907"/>
    <cellStyle name="Followed Hyperlink 800" xfId="908"/>
    <cellStyle name="Followed Hyperlink 801" xfId="909"/>
    <cellStyle name="Followed Hyperlink 802" xfId="910"/>
    <cellStyle name="Followed Hyperlink 803" xfId="911"/>
    <cellStyle name="Followed Hyperlink 804" xfId="912"/>
    <cellStyle name="Followed Hyperlink 805" xfId="913"/>
    <cellStyle name="Followed Hyperlink 806" xfId="914"/>
    <cellStyle name="Followed Hyperlink 807" xfId="915"/>
    <cellStyle name="Followed Hyperlink 808" xfId="916"/>
    <cellStyle name="Followed Hyperlink 809" xfId="917"/>
    <cellStyle name="Followed Hyperlink 81" xfId="918"/>
    <cellStyle name="Followed Hyperlink 810" xfId="919"/>
    <cellStyle name="Followed Hyperlink 811" xfId="920"/>
    <cellStyle name="Followed Hyperlink 812" xfId="921"/>
    <cellStyle name="Followed Hyperlink 813" xfId="922"/>
    <cellStyle name="Followed Hyperlink 814" xfId="923"/>
    <cellStyle name="Followed Hyperlink 815" xfId="924"/>
    <cellStyle name="Followed Hyperlink 816" xfId="925"/>
    <cellStyle name="Followed Hyperlink 817" xfId="926"/>
    <cellStyle name="Followed Hyperlink 818" xfId="927"/>
    <cellStyle name="Followed Hyperlink 819" xfId="928"/>
    <cellStyle name="Followed Hyperlink 82" xfId="929"/>
    <cellStyle name="Followed Hyperlink 820" xfId="930"/>
    <cellStyle name="Followed Hyperlink 821" xfId="931"/>
    <cellStyle name="Followed Hyperlink 822" xfId="932"/>
    <cellStyle name="Followed Hyperlink 823" xfId="933"/>
    <cellStyle name="Followed Hyperlink 824" xfId="934"/>
    <cellStyle name="Followed Hyperlink 825" xfId="935"/>
    <cellStyle name="Followed Hyperlink 826" xfId="936"/>
    <cellStyle name="Followed Hyperlink 827" xfId="937"/>
    <cellStyle name="Followed Hyperlink 828" xfId="938"/>
    <cellStyle name="Followed Hyperlink 829" xfId="939"/>
    <cellStyle name="Followed Hyperlink 83" xfId="940"/>
    <cellStyle name="Followed Hyperlink 830" xfId="941"/>
    <cellStyle name="Followed Hyperlink 831" xfId="942"/>
    <cellStyle name="Followed Hyperlink 832" xfId="943"/>
    <cellStyle name="Followed Hyperlink 833" xfId="944"/>
    <cellStyle name="Followed Hyperlink 834" xfId="945"/>
    <cellStyle name="Followed Hyperlink 835" xfId="946"/>
    <cellStyle name="Followed Hyperlink 836" xfId="947"/>
    <cellStyle name="Followed Hyperlink 837" xfId="948"/>
    <cellStyle name="Followed Hyperlink 838" xfId="949"/>
    <cellStyle name="Followed Hyperlink 839" xfId="950"/>
    <cellStyle name="Followed Hyperlink 84" xfId="951"/>
    <cellStyle name="Followed Hyperlink 840" xfId="952"/>
    <cellStyle name="Followed Hyperlink 841" xfId="953"/>
    <cellStyle name="Followed Hyperlink 842" xfId="954"/>
    <cellStyle name="Followed Hyperlink 843" xfId="955"/>
    <cellStyle name="Followed Hyperlink 844" xfId="956"/>
    <cellStyle name="Followed Hyperlink 845" xfId="957"/>
    <cellStyle name="Followed Hyperlink 846" xfId="958"/>
    <cellStyle name="Followed Hyperlink 847" xfId="959"/>
    <cellStyle name="Followed Hyperlink 848" xfId="960"/>
    <cellStyle name="Followed Hyperlink 849" xfId="961"/>
    <cellStyle name="Followed Hyperlink 85" xfId="962"/>
    <cellStyle name="Followed Hyperlink 850" xfId="963"/>
    <cellStyle name="Followed Hyperlink 851" xfId="964"/>
    <cellStyle name="Followed Hyperlink 852" xfId="965"/>
    <cellStyle name="Followed Hyperlink 853" xfId="966"/>
    <cellStyle name="Followed Hyperlink 854" xfId="967"/>
    <cellStyle name="Followed Hyperlink 855" xfId="968"/>
    <cellStyle name="Followed Hyperlink 856" xfId="969"/>
    <cellStyle name="Followed Hyperlink 857" xfId="970"/>
    <cellStyle name="Followed Hyperlink 858" xfId="971"/>
    <cellStyle name="Followed Hyperlink 859" xfId="972"/>
    <cellStyle name="Followed Hyperlink 86" xfId="973"/>
    <cellStyle name="Followed Hyperlink 860" xfId="974"/>
    <cellStyle name="Followed Hyperlink 861" xfId="975"/>
    <cellStyle name="Followed Hyperlink 862" xfId="976"/>
    <cellStyle name="Followed Hyperlink 863" xfId="977"/>
    <cellStyle name="Followed Hyperlink 864" xfId="978"/>
    <cellStyle name="Followed Hyperlink 865" xfId="979"/>
    <cellStyle name="Followed Hyperlink 866" xfId="980"/>
    <cellStyle name="Followed Hyperlink 867" xfId="981"/>
    <cellStyle name="Followed Hyperlink 868" xfId="982"/>
    <cellStyle name="Followed Hyperlink 869" xfId="983"/>
    <cellStyle name="Followed Hyperlink 87" xfId="984"/>
    <cellStyle name="Followed Hyperlink 870" xfId="985"/>
    <cellStyle name="Followed Hyperlink 871" xfId="986"/>
    <cellStyle name="Followed Hyperlink 872" xfId="987"/>
    <cellStyle name="Followed Hyperlink 873" xfId="988"/>
    <cellStyle name="Followed Hyperlink 874" xfId="989"/>
    <cellStyle name="Followed Hyperlink 875" xfId="990"/>
    <cellStyle name="Followed Hyperlink 876" xfId="991"/>
    <cellStyle name="Followed Hyperlink 877" xfId="992"/>
    <cellStyle name="Followed Hyperlink 878" xfId="993"/>
    <cellStyle name="Followed Hyperlink 879" xfId="994"/>
    <cellStyle name="Followed Hyperlink 88" xfId="995"/>
    <cellStyle name="Followed Hyperlink 880" xfId="996"/>
    <cellStyle name="Followed Hyperlink 881" xfId="997"/>
    <cellStyle name="Followed Hyperlink 882" xfId="998"/>
    <cellStyle name="Followed Hyperlink 883" xfId="999"/>
    <cellStyle name="Followed Hyperlink 884" xfId="1000"/>
    <cellStyle name="Followed Hyperlink 885" xfId="1001"/>
    <cellStyle name="Followed Hyperlink 886" xfId="1002"/>
    <cellStyle name="Followed Hyperlink 887" xfId="1003"/>
    <cellStyle name="Followed Hyperlink 888" xfId="1004"/>
    <cellStyle name="Followed Hyperlink 889" xfId="1005"/>
    <cellStyle name="Followed Hyperlink 89" xfId="1006"/>
    <cellStyle name="Followed Hyperlink 890" xfId="1007"/>
    <cellStyle name="Followed Hyperlink 891" xfId="1008"/>
    <cellStyle name="Followed Hyperlink 892" xfId="1009"/>
    <cellStyle name="Followed Hyperlink 893" xfId="1010"/>
    <cellStyle name="Followed Hyperlink 894" xfId="1011"/>
    <cellStyle name="Followed Hyperlink 895" xfId="1012"/>
    <cellStyle name="Followed Hyperlink 896" xfId="1013"/>
    <cellStyle name="Followed Hyperlink 897" xfId="1014"/>
    <cellStyle name="Followed Hyperlink 898" xfId="1015"/>
    <cellStyle name="Followed Hyperlink 899" xfId="1016"/>
    <cellStyle name="Followed Hyperlink 9" xfId="1017"/>
    <cellStyle name="Followed Hyperlink 90" xfId="1018"/>
    <cellStyle name="Followed Hyperlink 900" xfId="1019"/>
    <cellStyle name="Followed Hyperlink 901" xfId="1020"/>
    <cellStyle name="Followed Hyperlink 902" xfId="1021"/>
    <cellStyle name="Followed Hyperlink 903" xfId="1022"/>
    <cellStyle name="Followed Hyperlink 904" xfId="1023"/>
    <cellStyle name="Followed Hyperlink 905" xfId="1024"/>
    <cellStyle name="Followed Hyperlink 906" xfId="1025"/>
    <cellStyle name="Followed Hyperlink 907" xfId="1026"/>
    <cellStyle name="Followed Hyperlink 908" xfId="1027"/>
    <cellStyle name="Followed Hyperlink 909" xfId="1028"/>
    <cellStyle name="Followed Hyperlink 91" xfId="1029"/>
    <cellStyle name="Followed Hyperlink 910" xfId="1030"/>
    <cellStyle name="Followed Hyperlink 911" xfId="1031"/>
    <cellStyle name="Followed Hyperlink 912" xfId="1032"/>
    <cellStyle name="Followed Hyperlink 913" xfId="1033"/>
    <cellStyle name="Followed Hyperlink 914" xfId="1034"/>
    <cellStyle name="Followed Hyperlink 915" xfId="1035"/>
    <cellStyle name="Followed Hyperlink 916" xfId="1036"/>
    <cellStyle name="Followed Hyperlink 917" xfId="1037"/>
    <cellStyle name="Followed Hyperlink 918" xfId="1038"/>
    <cellStyle name="Followed Hyperlink 919" xfId="1039"/>
    <cellStyle name="Followed Hyperlink 92" xfId="1040"/>
    <cellStyle name="Followed Hyperlink 920" xfId="1041"/>
    <cellStyle name="Followed Hyperlink 921" xfId="1042"/>
    <cellStyle name="Followed Hyperlink 922" xfId="1043"/>
    <cellStyle name="Followed Hyperlink 923" xfId="1044"/>
    <cellStyle name="Followed Hyperlink 924" xfId="1045"/>
    <cellStyle name="Followed Hyperlink 925" xfId="1046"/>
    <cellStyle name="Followed Hyperlink 926" xfId="1047"/>
    <cellStyle name="Followed Hyperlink 927" xfId="1048"/>
    <cellStyle name="Followed Hyperlink 928" xfId="1049"/>
    <cellStyle name="Followed Hyperlink 929" xfId="1050"/>
    <cellStyle name="Followed Hyperlink 93" xfId="1051"/>
    <cellStyle name="Followed Hyperlink 930" xfId="1052"/>
    <cellStyle name="Followed Hyperlink 931" xfId="1053"/>
    <cellStyle name="Followed Hyperlink 932" xfId="1054"/>
    <cellStyle name="Followed Hyperlink 933" xfId="1055"/>
    <cellStyle name="Followed Hyperlink 934" xfId="1056"/>
    <cellStyle name="Followed Hyperlink 935" xfId="1057"/>
    <cellStyle name="Followed Hyperlink 936" xfId="1058"/>
    <cellStyle name="Followed Hyperlink 937" xfId="1059"/>
    <cellStyle name="Followed Hyperlink 938" xfId="1060"/>
    <cellStyle name="Followed Hyperlink 939" xfId="1061"/>
    <cellStyle name="Followed Hyperlink 94" xfId="1062"/>
    <cellStyle name="Followed Hyperlink 940" xfId="1063"/>
    <cellStyle name="Followed Hyperlink 941" xfId="1064"/>
    <cellStyle name="Followed Hyperlink 942" xfId="1065"/>
    <cellStyle name="Followed Hyperlink 943" xfId="1066"/>
    <cellStyle name="Followed Hyperlink 944" xfId="1067"/>
    <cellStyle name="Followed Hyperlink 945" xfId="1068"/>
    <cellStyle name="Followed Hyperlink 946" xfId="1069"/>
    <cellStyle name="Followed Hyperlink 947" xfId="1070"/>
    <cellStyle name="Followed Hyperlink 948" xfId="1071"/>
    <cellStyle name="Followed Hyperlink 949" xfId="1072"/>
    <cellStyle name="Followed Hyperlink 95" xfId="1073"/>
    <cellStyle name="Followed Hyperlink 950" xfId="1074"/>
    <cellStyle name="Followed Hyperlink 951" xfId="1075"/>
    <cellStyle name="Followed Hyperlink 952" xfId="1076"/>
    <cellStyle name="Followed Hyperlink 953" xfId="1077"/>
    <cellStyle name="Followed Hyperlink 954" xfId="1078"/>
    <cellStyle name="Followed Hyperlink 955" xfId="1079"/>
    <cellStyle name="Followed Hyperlink 956" xfId="1080"/>
    <cellStyle name="Followed Hyperlink 957" xfId="1081"/>
    <cellStyle name="Followed Hyperlink 958" xfId="1082"/>
    <cellStyle name="Followed Hyperlink 959" xfId="1083"/>
    <cellStyle name="Followed Hyperlink 96" xfId="1084"/>
    <cellStyle name="Followed Hyperlink 960" xfId="1085"/>
    <cellStyle name="Followed Hyperlink 961" xfId="1086"/>
    <cellStyle name="Followed Hyperlink 962" xfId="1087"/>
    <cellStyle name="Followed Hyperlink 963" xfId="1088"/>
    <cellStyle name="Followed Hyperlink 964" xfId="1089"/>
    <cellStyle name="Followed Hyperlink 965" xfId="1090"/>
    <cellStyle name="Followed Hyperlink 966" xfId="1091"/>
    <cellStyle name="Followed Hyperlink 967" xfId="1092"/>
    <cellStyle name="Followed Hyperlink 968" xfId="1093"/>
    <cellStyle name="Followed Hyperlink 969" xfId="1094"/>
    <cellStyle name="Followed Hyperlink 97" xfId="1095"/>
    <cellStyle name="Followed Hyperlink 970" xfId="1096"/>
    <cellStyle name="Followed Hyperlink 971" xfId="1097"/>
    <cellStyle name="Followed Hyperlink 972" xfId="1098"/>
    <cellStyle name="Followed Hyperlink 973" xfId="1099"/>
    <cellStyle name="Followed Hyperlink 974" xfId="1100"/>
    <cellStyle name="Followed Hyperlink 975" xfId="1101"/>
    <cellStyle name="Followed Hyperlink 976" xfId="1102"/>
    <cellStyle name="Followed Hyperlink 977" xfId="1103"/>
    <cellStyle name="Followed Hyperlink 978" xfId="1104"/>
    <cellStyle name="Followed Hyperlink 979" xfId="1105"/>
    <cellStyle name="Followed Hyperlink 98" xfId="1106"/>
    <cellStyle name="Followed Hyperlink 980" xfId="1107"/>
    <cellStyle name="Followed Hyperlink 981" xfId="1108"/>
    <cellStyle name="Followed Hyperlink 982" xfId="1109"/>
    <cellStyle name="Followed Hyperlink 983" xfId="1110"/>
    <cellStyle name="Followed Hyperlink 984" xfId="1111"/>
    <cellStyle name="Followed Hyperlink 985" xfId="1112"/>
    <cellStyle name="Followed Hyperlink 986" xfId="1113"/>
    <cellStyle name="Followed Hyperlink 987" xfId="1114"/>
    <cellStyle name="Followed Hyperlink 988" xfId="1115"/>
    <cellStyle name="Followed Hyperlink 989" xfId="1116"/>
    <cellStyle name="Followed Hyperlink 99" xfId="1117"/>
    <cellStyle name="Followed Hyperlink 990" xfId="1118"/>
    <cellStyle name="Followed Hyperlink 991" xfId="1119"/>
    <cellStyle name="Followed Hyperlink 992" xfId="1120"/>
    <cellStyle name="Followed Hyperlink 993" xfId="1121"/>
    <cellStyle name="Followed Hyperlink 994" xfId="1122"/>
    <cellStyle name="Followed Hyperlink 995" xfId="1123"/>
    <cellStyle name="Followed Hyperlink 996" xfId="1124"/>
    <cellStyle name="Followed Hyperlink 997" xfId="1125"/>
    <cellStyle name="Followed Hyperlink 998" xfId="1126"/>
    <cellStyle name="Followed Hyperlink 999" xfId="1127"/>
    <cellStyle name="Good" xfId="1128"/>
    <cellStyle name="Heading 1" xfId="1129"/>
    <cellStyle name="Heading 2" xfId="1130"/>
    <cellStyle name="Heading 3" xfId="1131"/>
    <cellStyle name="Heading 4" xfId="1132"/>
    <cellStyle name="Hyperlink 10" xfId="1133"/>
    <cellStyle name="Hyperlink 10 10" xfId="1134"/>
    <cellStyle name="Hyperlink 10 11" xfId="1135"/>
    <cellStyle name="Hyperlink 10 12" xfId="1136"/>
    <cellStyle name="Hyperlink 10 13" xfId="1137"/>
    <cellStyle name="Hyperlink 10 14" xfId="1138"/>
    <cellStyle name="Hyperlink 10 15" xfId="1139"/>
    <cellStyle name="Hyperlink 10 16" xfId="1140"/>
    <cellStyle name="Hyperlink 10 17" xfId="1141"/>
    <cellStyle name="Hyperlink 10 18" xfId="1142"/>
    <cellStyle name="Hyperlink 10 19" xfId="1143"/>
    <cellStyle name="Hyperlink 10 2" xfId="1144"/>
    <cellStyle name="Hyperlink 10 20" xfId="1145"/>
    <cellStyle name="Hyperlink 10 21" xfId="1146"/>
    <cellStyle name="Hyperlink 10 22" xfId="1147"/>
    <cellStyle name="Hyperlink 10 23" xfId="1148"/>
    <cellStyle name="Hyperlink 10 24" xfId="1149"/>
    <cellStyle name="Hyperlink 10 25" xfId="1150"/>
    <cellStyle name="Hyperlink 10 26" xfId="1151"/>
    <cellStyle name="Hyperlink 10 27" xfId="1152"/>
    <cellStyle name="Hyperlink 10 28" xfId="1153"/>
    <cellStyle name="Hyperlink 10 29" xfId="1154"/>
    <cellStyle name="Hyperlink 10 3" xfId="1155"/>
    <cellStyle name="Hyperlink 10 30" xfId="1156"/>
    <cellStyle name="Hyperlink 10 31" xfId="1157"/>
    <cellStyle name="Hyperlink 10 32" xfId="1158"/>
    <cellStyle name="Hyperlink 10 33" xfId="1159"/>
    <cellStyle name="Hyperlink 10 34" xfId="1160"/>
    <cellStyle name="Hyperlink 10 35" xfId="1161"/>
    <cellStyle name="Hyperlink 10 36" xfId="1162"/>
    <cellStyle name="Hyperlink 10 37" xfId="1163"/>
    <cellStyle name="Hyperlink 10 38" xfId="1164"/>
    <cellStyle name="Hyperlink 10 39" xfId="1165"/>
    <cellStyle name="Hyperlink 10 4" xfId="1166"/>
    <cellStyle name="Hyperlink 10 40" xfId="1167"/>
    <cellStyle name="Hyperlink 10 41" xfId="1168"/>
    <cellStyle name="Hyperlink 10 5" xfId="1169"/>
    <cellStyle name="Hyperlink 10 6" xfId="1170"/>
    <cellStyle name="Hyperlink 10 7" xfId="1171"/>
    <cellStyle name="Hyperlink 10 8" xfId="1172"/>
    <cellStyle name="Hyperlink 10 9" xfId="1173"/>
    <cellStyle name="Hyperlink 100" xfId="1174"/>
    <cellStyle name="Hyperlink 101" xfId="1175"/>
    <cellStyle name="Hyperlink 102" xfId="1176"/>
    <cellStyle name="Hyperlink 103" xfId="1177"/>
    <cellStyle name="Hyperlink 104" xfId="1178"/>
    <cellStyle name="Hyperlink 105" xfId="1179"/>
    <cellStyle name="Hyperlink 106" xfId="1180"/>
    <cellStyle name="Hyperlink 107" xfId="1181"/>
    <cellStyle name="Hyperlink 108" xfId="1182"/>
    <cellStyle name="Hyperlink 109" xfId="1183"/>
    <cellStyle name="Hyperlink 11" xfId="1184"/>
    <cellStyle name="Hyperlink 11 10" xfId="1185"/>
    <cellStyle name="Hyperlink 11 11" xfId="1186"/>
    <cellStyle name="Hyperlink 11 12" xfId="1187"/>
    <cellStyle name="Hyperlink 11 13" xfId="1188"/>
    <cellStyle name="Hyperlink 11 14" xfId="1189"/>
    <cellStyle name="Hyperlink 11 15" xfId="1190"/>
    <cellStyle name="Hyperlink 11 16" xfId="1191"/>
    <cellStyle name="Hyperlink 11 17" xfId="1192"/>
    <cellStyle name="Hyperlink 11 18" xfId="1193"/>
    <cellStyle name="Hyperlink 11 19" xfId="1194"/>
    <cellStyle name="Hyperlink 11 2" xfId="1195"/>
    <cellStyle name="Hyperlink 11 20" xfId="1196"/>
    <cellStyle name="Hyperlink 11 21" xfId="1197"/>
    <cellStyle name="Hyperlink 11 22" xfId="1198"/>
    <cellStyle name="Hyperlink 11 23" xfId="1199"/>
    <cellStyle name="Hyperlink 11 24" xfId="1200"/>
    <cellStyle name="Hyperlink 11 25" xfId="1201"/>
    <cellStyle name="Hyperlink 11 26" xfId="1202"/>
    <cellStyle name="Hyperlink 11 27" xfId="1203"/>
    <cellStyle name="Hyperlink 11 28" xfId="1204"/>
    <cellStyle name="Hyperlink 11 29" xfId="1205"/>
    <cellStyle name="Hyperlink 11 3" xfId="1206"/>
    <cellStyle name="Hyperlink 11 30" xfId="1207"/>
    <cellStyle name="Hyperlink 11 31" xfId="1208"/>
    <cellStyle name="Hyperlink 11 32" xfId="1209"/>
    <cellStyle name="Hyperlink 11 33" xfId="1210"/>
    <cellStyle name="Hyperlink 11 34" xfId="1211"/>
    <cellStyle name="Hyperlink 11 35" xfId="1212"/>
    <cellStyle name="Hyperlink 11 36" xfId="1213"/>
    <cellStyle name="Hyperlink 11 37" xfId="1214"/>
    <cellStyle name="Hyperlink 11 38" xfId="1215"/>
    <cellStyle name="Hyperlink 11 39" xfId="1216"/>
    <cellStyle name="Hyperlink 11 4" xfId="1217"/>
    <cellStyle name="Hyperlink 11 40" xfId="1218"/>
    <cellStyle name="Hyperlink 11 41" xfId="1219"/>
    <cellStyle name="Hyperlink 11 5" xfId="1220"/>
    <cellStyle name="Hyperlink 11 6" xfId="1221"/>
    <cellStyle name="Hyperlink 11 7" xfId="1222"/>
    <cellStyle name="Hyperlink 11 8" xfId="1223"/>
    <cellStyle name="Hyperlink 11 9" xfId="1224"/>
    <cellStyle name="Hyperlink 110" xfId="1225"/>
    <cellStyle name="Hyperlink 111" xfId="1226"/>
    <cellStyle name="Hyperlink 112" xfId="1227"/>
    <cellStyle name="Hyperlink 113" xfId="1228"/>
    <cellStyle name="Hyperlink 114" xfId="1229"/>
    <cellStyle name="Hyperlink 115" xfId="1230"/>
    <cellStyle name="Hyperlink 116" xfId="1231"/>
    <cellStyle name="Hyperlink 117" xfId="1232"/>
    <cellStyle name="Hyperlink 118" xfId="1233"/>
    <cellStyle name="Hyperlink 119" xfId="1234"/>
    <cellStyle name="Hyperlink 12" xfId="1235"/>
    <cellStyle name="Hyperlink 12 10" xfId="1236"/>
    <cellStyle name="Hyperlink 12 11" xfId="1237"/>
    <cellStyle name="Hyperlink 12 12" xfId="1238"/>
    <cellStyle name="Hyperlink 12 13" xfId="1239"/>
    <cellStyle name="Hyperlink 12 14" xfId="1240"/>
    <cellStyle name="Hyperlink 12 15" xfId="1241"/>
    <cellStyle name="Hyperlink 12 16" xfId="1242"/>
    <cellStyle name="Hyperlink 12 17" xfId="1243"/>
    <cellStyle name="Hyperlink 12 18" xfId="1244"/>
    <cellStyle name="Hyperlink 12 19" xfId="1245"/>
    <cellStyle name="Hyperlink 12 2" xfId="1246"/>
    <cellStyle name="Hyperlink 12 20" xfId="1247"/>
    <cellStyle name="Hyperlink 12 21" xfId="1248"/>
    <cellStyle name="Hyperlink 12 22" xfId="1249"/>
    <cellStyle name="Hyperlink 12 23" xfId="1250"/>
    <cellStyle name="Hyperlink 12 24" xfId="1251"/>
    <cellStyle name="Hyperlink 12 25" xfId="1252"/>
    <cellStyle name="Hyperlink 12 26" xfId="1253"/>
    <cellStyle name="Hyperlink 12 27" xfId="1254"/>
    <cellStyle name="Hyperlink 12 28" xfId="1255"/>
    <cellStyle name="Hyperlink 12 29" xfId="1256"/>
    <cellStyle name="Hyperlink 12 3" xfId="1257"/>
    <cellStyle name="Hyperlink 12 30" xfId="1258"/>
    <cellStyle name="Hyperlink 12 31" xfId="1259"/>
    <cellStyle name="Hyperlink 12 32" xfId="1260"/>
    <cellStyle name="Hyperlink 12 33" xfId="1261"/>
    <cellStyle name="Hyperlink 12 34" xfId="1262"/>
    <cellStyle name="Hyperlink 12 35" xfId="1263"/>
    <cellStyle name="Hyperlink 12 36" xfId="1264"/>
    <cellStyle name="Hyperlink 12 37" xfId="1265"/>
    <cellStyle name="Hyperlink 12 38" xfId="1266"/>
    <cellStyle name="Hyperlink 12 39" xfId="1267"/>
    <cellStyle name="Hyperlink 12 4" xfId="1268"/>
    <cellStyle name="Hyperlink 12 40" xfId="1269"/>
    <cellStyle name="Hyperlink 12 41" xfId="1270"/>
    <cellStyle name="Hyperlink 12 5" xfId="1271"/>
    <cellStyle name="Hyperlink 12 6" xfId="1272"/>
    <cellStyle name="Hyperlink 12 7" xfId="1273"/>
    <cellStyle name="Hyperlink 12 8" xfId="1274"/>
    <cellStyle name="Hyperlink 12 9" xfId="1275"/>
    <cellStyle name="Hyperlink 120" xfId="1276"/>
    <cellStyle name="Hyperlink 121" xfId="1277"/>
    <cellStyle name="Hyperlink 122" xfId="1278"/>
    <cellStyle name="Hyperlink 123" xfId="1279"/>
    <cellStyle name="Hyperlink 124" xfId="1280"/>
    <cellStyle name="Hyperlink 125" xfId="1281"/>
    <cellStyle name="Hyperlink 126" xfId="1282"/>
    <cellStyle name="Hyperlink 127" xfId="1283"/>
    <cellStyle name="Hyperlink 128" xfId="1284"/>
    <cellStyle name="Hyperlink 129" xfId="1285"/>
    <cellStyle name="Hyperlink 13" xfId="1286"/>
    <cellStyle name="Hyperlink 13 10" xfId="1287"/>
    <cellStyle name="Hyperlink 13 11" xfId="1288"/>
    <cellStyle name="Hyperlink 13 12" xfId="1289"/>
    <cellStyle name="Hyperlink 13 13" xfId="1290"/>
    <cellStyle name="Hyperlink 13 14" xfId="1291"/>
    <cellStyle name="Hyperlink 13 15" xfId="1292"/>
    <cellStyle name="Hyperlink 13 16" xfId="1293"/>
    <cellStyle name="Hyperlink 13 17" xfId="1294"/>
    <cellStyle name="Hyperlink 13 18" xfId="1295"/>
    <cellStyle name="Hyperlink 13 19" xfId="1296"/>
    <cellStyle name="Hyperlink 13 2" xfId="1297"/>
    <cellStyle name="Hyperlink 13 20" xfId="1298"/>
    <cellStyle name="Hyperlink 13 21" xfId="1299"/>
    <cellStyle name="Hyperlink 13 22" xfId="1300"/>
    <cellStyle name="Hyperlink 13 23" xfId="1301"/>
    <cellStyle name="Hyperlink 13 24" xfId="1302"/>
    <cellStyle name="Hyperlink 13 25" xfId="1303"/>
    <cellStyle name="Hyperlink 13 26" xfId="1304"/>
    <cellStyle name="Hyperlink 13 27" xfId="1305"/>
    <cellStyle name="Hyperlink 13 28" xfId="1306"/>
    <cellStyle name="Hyperlink 13 29" xfId="1307"/>
    <cellStyle name="Hyperlink 13 3" xfId="1308"/>
    <cellStyle name="Hyperlink 13 30" xfId="1309"/>
    <cellStyle name="Hyperlink 13 31" xfId="1310"/>
    <cellStyle name="Hyperlink 13 32" xfId="1311"/>
    <cellStyle name="Hyperlink 13 33" xfId="1312"/>
    <cellStyle name="Hyperlink 13 34" xfId="1313"/>
    <cellStyle name="Hyperlink 13 35" xfId="1314"/>
    <cellStyle name="Hyperlink 13 36" xfId="1315"/>
    <cellStyle name="Hyperlink 13 37" xfId="1316"/>
    <cellStyle name="Hyperlink 13 38" xfId="1317"/>
    <cellStyle name="Hyperlink 13 39" xfId="1318"/>
    <cellStyle name="Hyperlink 13 4" xfId="1319"/>
    <cellStyle name="Hyperlink 13 40" xfId="1320"/>
    <cellStyle name="Hyperlink 13 41" xfId="1321"/>
    <cellStyle name="Hyperlink 13 5" xfId="1322"/>
    <cellStyle name="Hyperlink 13 6" xfId="1323"/>
    <cellStyle name="Hyperlink 13 7" xfId="1324"/>
    <cellStyle name="Hyperlink 13 8" xfId="1325"/>
    <cellStyle name="Hyperlink 13 9" xfId="1326"/>
    <cellStyle name="Hyperlink 130" xfId="1327"/>
    <cellStyle name="Hyperlink 131" xfId="1328"/>
    <cellStyle name="Hyperlink 132" xfId="1329"/>
    <cellStyle name="Hyperlink 133" xfId="1330"/>
    <cellStyle name="Hyperlink 134" xfId="1331"/>
    <cellStyle name="Hyperlink 135" xfId="1332"/>
    <cellStyle name="Hyperlink 136" xfId="1333"/>
    <cellStyle name="Hyperlink 137" xfId="1334"/>
    <cellStyle name="Hyperlink 138" xfId="1335"/>
    <cellStyle name="Hyperlink 139" xfId="1336"/>
    <cellStyle name="Hyperlink 14" xfId="1337"/>
    <cellStyle name="Hyperlink 14 10" xfId="1338"/>
    <cellStyle name="Hyperlink 14 11" xfId="1339"/>
    <cellStyle name="Hyperlink 14 12" xfId="1340"/>
    <cellStyle name="Hyperlink 14 13" xfId="1341"/>
    <cellStyle name="Hyperlink 14 14" xfId="1342"/>
    <cellStyle name="Hyperlink 14 15" xfId="1343"/>
    <cellStyle name="Hyperlink 14 16" xfId="1344"/>
    <cellStyle name="Hyperlink 14 17" xfId="1345"/>
    <cellStyle name="Hyperlink 14 18" xfId="1346"/>
    <cellStyle name="Hyperlink 14 19" xfId="1347"/>
    <cellStyle name="Hyperlink 14 2" xfId="1348"/>
    <cellStyle name="Hyperlink 14 20" xfId="1349"/>
    <cellStyle name="Hyperlink 14 21" xfId="1350"/>
    <cellStyle name="Hyperlink 14 22" xfId="1351"/>
    <cellStyle name="Hyperlink 14 23" xfId="1352"/>
    <cellStyle name="Hyperlink 14 24" xfId="1353"/>
    <cellStyle name="Hyperlink 14 25" xfId="1354"/>
    <cellStyle name="Hyperlink 14 26" xfId="1355"/>
    <cellStyle name="Hyperlink 14 27" xfId="1356"/>
    <cellStyle name="Hyperlink 14 28" xfId="1357"/>
    <cellStyle name="Hyperlink 14 29" xfId="1358"/>
    <cellStyle name="Hyperlink 14 3" xfId="1359"/>
    <cellStyle name="Hyperlink 14 30" xfId="1360"/>
    <cellStyle name="Hyperlink 14 31" xfId="1361"/>
    <cellStyle name="Hyperlink 14 32" xfId="1362"/>
    <cellStyle name="Hyperlink 14 33" xfId="1363"/>
    <cellStyle name="Hyperlink 14 34" xfId="1364"/>
    <cellStyle name="Hyperlink 14 35" xfId="1365"/>
    <cellStyle name="Hyperlink 14 36" xfId="1366"/>
    <cellStyle name="Hyperlink 14 37" xfId="1367"/>
    <cellStyle name="Hyperlink 14 38" xfId="1368"/>
    <cellStyle name="Hyperlink 14 39" xfId="1369"/>
    <cellStyle name="Hyperlink 14 4" xfId="1370"/>
    <cellStyle name="Hyperlink 14 40" xfId="1371"/>
    <cellStyle name="Hyperlink 14 41" xfId="1372"/>
    <cellStyle name="Hyperlink 14 5" xfId="1373"/>
    <cellStyle name="Hyperlink 14 6" xfId="1374"/>
    <cellStyle name="Hyperlink 14 7" xfId="1375"/>
    <cellStyle name="Hyperlink 14 8" xfId="1376"/>
    <cellStyle name="Hyperlink 14 9" xfId="1377"/>
    <cellStyle name="Hyperlink 140" xfId="1378"/>
    <cellStyle name="Hyperlink 141" xfId="1379"/>
    <cellStyle name="Hyperlink 142" xfId="1380"/>
    <cellStyle name="Hyperlink 143" xfId="1381"/>
    <cellStyle name="Hyperlink 144" xfId="1382"/>
    <cellStyle name="Hyperlink 145" xfId="1383"/>
    <cellStyle name="Hyperlink 146" xfId="1384"/>
    <cellStyle name="Hyperlink 147" xfId="1385"/>
    <cellStyle name="Hyperlink 148" xfId="1386"/>
    <cellStyle name="Hyperlink 149" xfId="1387"/>
    <cellStyle name="Hyperlink 15" xfId="1388"/>
    <cellStyle name="Hyperlink 15 10" xfId="1389"/>
    <cellStyle name="Hyperlink 15 11" xfId="1390"/>
    <cellStyle name="Hyperlink 15 12" xfId="1391"/>
    <cellStyle name="Hyperlink 15 13" xfId="1392"/>
    <cellStyle name="Hyperlink 15 14" xfId="1393"/>
    <cellStyle name="Hyperlink 15 15" xfId="1394"/>
    <cellStyle name="Hyperlink 15 16" xfId="1395"/>
    <cellStyle name="Hyperlink 15 17" xfId="1396"/>
    <cellStyle name="Hyperlink 15 18" xfId="1397"/>
    <cellStyle name="Hyperlink 15 19" xfId="1398"/>
    <cellStyle name="Hyperlink 15 2" xfId="1399"/>
    <cellStyle name="Hyperlink 15 20" xfId="1400"/>
    <cellStyle name="Hyperlink 15 21" xfId="1401"/>
    <cellStyle name="Hyperlink 15 22" xfId="1402"/>
    <cellStyle name="Hyperlink 15 23" xfId="1403"/>
    <cellStyle name="Hyperlink 15 24" xfId="1404"/>
    <cellStyle name="Hyperlink 15 25" xfId="1405"/>
    <cellStyle name="Hyperlink 15 26" xfId="1406"/>
    <cellStyle name="Hyperlink 15 27" xfId="1407"/>
    <cellStyle name="Hyperlink 15 28" xfId="1408"/>
    <cellStyle name="Hyperlink 15 29" xfId="1409"/>
    <cellStyle name="Hyperlink 15 3" xfId="1410"/>
    <cellStyle name="Hyperlink 15 30" xfId="1411"/>
    <cellStyle name="Hyperlink 15 31" xfId="1412"/>
    <cellStyle name="Hyperlink 15 32" xfId="1413"/>
    <cellStyle name="Hyperlink 15 33" xfId="1414"/>
    <cellStyle name="Hyperlink 15 34" xfId="1415"/>
    <cellStyle name="Hyperlink 15 35" xfId="1416"/>
    <cellStyle name="Hyperlink 15 36" xfId="1417"/>
    <cellStyle name="Hyperlink 15 37" xfId="1418"/>
    <cellStyle name="Hyperlink 15 38" xfId="1419"/>
    <cellStyle name="Hyperlink 15 39" xfId="1420"/>
    <cellStyle name="Hyperlink 15 4" xfId="1421"/>
    <cellStyle name="Hyperlink 15 40" xfId="1422"/>
    <cellStyle name="Hyperlink 15 5" xfId="1423"/>
    <cellStyle name="Hyperlink 15 6" xfId="1424"/>
    <cellStyle name="Hyperlink 15 7" xfId="1425"/>
    <cellStyle name="Hyperlink 15 8" xfId="1426"/>
    <cellStyle name="Hyperlink 15 9" xfId="1427"/>
    <cellStyle name="Hyperlink 150" xfId="1428"/>
    <cellStyle name="Hyperlink 151" xfId="1429"/>
    <cellStyle name="Hyperlink 152" xfId="1430"/>
    <cellStyle name="Hyperlink 153" xfId="1431"/>
    <cellStyle name="Hyperlink 154" xfId="1432"/>
    <cellStyle name="Hyperlink 155" xfId="1433"/>
    <cellStyle name="Hyperlink 156" xfId="1434"/>
    <cellStyle name="Hyperlink 157" xfId="1435"/>
    <cellStyle name="Hyperlink 158" xfId="1436"/>
    <cellStyle name="Hyperlink 159" xfId="1437"/>
    <cellStyle name="Hyperlink 16" xfId="1438"/>
    <cellStyle name="Hyperlink 160" xfId="1439"/>
    <cellStyle name="Hyperlink 161" xfId="1440"/>
    <cellStyle name="Hyperlink 162" xfId="1441"/>
    <cellStyle name="Hyperlink 163" xfId="1442"/>
    <cellStyle name="Hyperlink 164" xfId="1443"/>
    <cellStyle name="Hyperlink 165" xfId="1444"/>
    <cellStyle name="Hyperlink 166" xfId="1445"/>
    <cellStyle name="Hyperlink 167" xfId="1446"/>
    <cellStyle name="Hyperlink 168" xfId="1447"/>
    <cellStyle name="Hyperlink 169" xfId="1448"/>
    <cellStyle name="Hyperlink 17" xfId="1449"/>
    <cellStyle name="Hyperlink 170" xfId="1450"/>
    <cellStyle name="Hyperlink 171" xfId="1451"/>
    <cellStyle name="Hyperlink 172" xfId="1452"/>
    <cellStyle name="Hyperlink 173" xfId="1453"/>
    <cellStyle name="Hyperlink 174" xfId="1454"/>
    <cellStyle name="Hyperlink 175" xfId="1455"/>
    <cellStyle name="Hyperlink 176" xfId="1456"/>
    <cellStyle name="Hyperlink 177" xfId="1457"/>
    <cellStyle name="Hyperlink 178" xfId="1458"/>
    <cellStyle name="Hyperlink 179" xfId="1459"/>
    <cellStyle name="Hyperlink 18" xfId="1460"/>
    <cellStyle name="Hyperlink 180" xfId="1461"/>
    <cellStyle name="Hyperlink 181" xfId="1462"/>
    <cellStyle name="Hyperlink 182" xfId="1463"/>
    <cellStyle name="Hyperlink 183" xfId="1464"/>
    <cellStyle name="Hyperlink 184" xfId="1465"/>
    <cellStyle name="Hyperlink 185" xfId="1466"/>
    <cellStyle name="Hyperlink 186" xfId="1467"/>
    <cellStyle name="Hyperlink 187" xfId="1468"/>
    <cellStyle name="Hyperlink 188" xfId="1469"/>
    <cellStyle name="Hyperlink 189" xfId="1470"/>
    <cellStyle name="Hyperlink 19" xfId="1471"/>
    <cellStyle name="Hyperlink 190" xfId="1472"/>
    <cellStyle name="Hyperlink 191" xfId="1473"/>
    <cellStyle name="Hyperlink 192" xfId="1474"/>
    <cellStyle name="Hyperlink 193" xfId="1475"/>
    <cellStyle name="Hyperlink 194" xfId="1476"/>
    <cellStyle name="Hyperlink 195" xfId="1477"/>
    <cellStyle name="Hyperlink 196" xfId="1478"/>
    <cellStyle name="Hyperlink 197" xfId="1479"/>
    <cellStyle name="Hyperlink 198" xfId="1480"/>
    <cellStyle name="Hyperlink 199" xfId="1481"/>
    <cellStyle name="Hyperlink 2" xfId="1482"/>
    <cellStyle name="Hyperlink 2 2" xfId="1483"/>
    <cellStyle name="Hyperlink 2 2 2" xfId="1484"/>
    <cellStyle name="Hyperlink 2 3" xfId="1485"/>
    <cellStyle name="Hyperlink 2 4" xfId="1486"/>
    <cellStyle name="Hyperlink 2 5" xfId="1487"/>
    <cellStyle name="Hyperlink 20" xfId="1488"/>
    <cellStyle name="Hyperlink 200" xfId="1489"/>
    <cellStyle name="Hyperlink 201" xfId="1490"/>
    <cellStyle name="Hyperlink 202" xfId="1491"/>
    <cellStyle name="Hyperlink 203" xfId="1492"/>
    <cellStyle name="Hyperlink 204" xfId="1493"/>
    <cellStyle name="Hyperlink 205" xfId="1494"/>
    <cellStyle name="Hyperlink 206" xfId="1495"/>
    <cellStyle name="Hyperlink 207" xfId="1496"/>
    <cellStyle name="Hyperlink 208" xfId="1497"/>
    <cellStyle name="Hyperlink 209" xfId="1498"/>
    <cellStyle name="Hyperlink 21" xfId="1499"/>
    <cellStyle name="Hyperlink 210" xfId="1500"/>
    <cellStyle name="Hyperlink 211" xfId="1501"/>
    <cellStyle name="Hyperlink 212" xfId="1502"/>
    <cellStyle name="Hyperlink 213" xfId="1503"/>
    <cellStyle name="Hyperlink 214" xfId="1504"/>
    <cellStyle name="Hyperlink 215" xfId="1505"/>
    <cellStyle name="Hyperlink 216" xfId="1506"/>
    <cellStyle name="Hyperlink 217" xfId="1507"/>
    <cellStyle name="Hyperlink 218" xfId="1508"/>
    <cellStyle name="Hyperlink 219" xfId="1509"/>
    <cellStyle name="Hyperlink 22" xfId="1510"/>
    <cellStyle name="Hyperlink 220" xfId="1511"/>
    <cellStyle name="Hyperlink 221" xfId="1512"/>
    <cellStyle name="Hyperlink 222" xfId="1513"/>
    <cellStyle name="Hyperlink 223" xfId="1514"/>
    <cellStyle name="Hyperlink 224" xfId="1515"/>
    <cellStyle name="Hyperlink 225" xfId="1516"/>
    <cellStyle name="Hyperlink 226" xfId="1517"/>
    <cellStyle name="Hyperlink 227" xfId="1518"/>
    <cellStyle name="Hyperlink 228" xfId="1519"/>
    <cellStyle name="Hyperlink 229" xfId="1520"/>
    <cellStyle name="Hyperlink 23" xfId="1521"/>
    <cellStyle name="Hyperlink 230" xfId="1522"/>
    <cellStyle name="Hyperlink 231" xfId="1523"/>
    <cellStyle name="Hyperlink 232" xfId="1524"/>
    <cellStyle name="Hyperlink 233" xfId="1525"/>
    <cellStyle name="Hyperlink 234" xfId="1526"/>
    <cellStyle name="Hyperlink 235" xfId="1527"/>
    <cellStyle name="Hyperlink 236" xfId="1528"/>
    <cellStyle name="Hyperlink 237" xfId="1529"/>
    <cellStyle name="Hyperlink 238" xfId="1530"/>
    <cellStyle name="Hyperlink 239" xfId="1531"/>
    <cellStyle name="Hyperlink 24" xfId="1532"/>
    <cellStyle name="Hyperlink 240" xfId="1533"/>
    <cellStyle name="Hyperlink 241" xfId="1534"/>
    <cellStyle name="Hyperlink 242" xfId="1535"/>
    <cellStyle name="Hyperlink 243" xfId="1536"/>
    <cellStyle name="Hyperlink 244" xfId="1537"/>
    <cellStyle name="Hyperlink 245" xfId="1538"/>
    <cellStyle name="Hyperlink 246" xfId="1539"/>
    <cellStyle name="Hyperlink 247" xfId="1540"/>
    <cellStyle name="Hyperlink 248" xfId="1541"/>
    <cellStyle name="Hyperlink 249" xfId="1542"/>
    <cellStyle name="Hyperlink 25" xfId="1543"/>
    <cellStyle name="Hyperlink 250" xfId="1544"/>
    <cellStyle name="Hyperlink 251" xfId="1545"/>
    <cellStyle name="Hyperlink 252" xfId="1546"/>
    <cellStyle name="Hyperlink 253" xfId="1547"/>
    <cellStyle name="Hyperlink 254" xfId="1548"/>
    <cellStyle name="Hyperlink 255" xfId="1549"/>
    <cellStyle name="Hyperlink 256" xfId="1550"/>
    <cellStyle name="Hyperlink 257" xfId="1551"/>
    <cellStyle name="Hyperlink 258" xfId="1552"/>
    <cellStyle name="Hyperlink 259" xfId="1553"/>
    <cellStyle name="Hyperlink 26" xfId="1554"/>
    <cellStyle name="Hyperlink 260" xfId="1555"/>
    <cellStyle name="Hyperlink 261" xfId="1556"/>
    <cellStyle name="Hyperlink 262" xfId="1557"/>
    <cellStyle name="Hyperlink 263" xfId="1558"/>
    <cellStyle name="Hyperlink 264" xfId="1559"/>
    <cellStyle name="Hyperlink 265" xfId="1560"/>
    <cellStyle name="Hyperlink 266" xfId="1561"/>
    <cellStyle name="Hyperlink 267" xfId="1562"/>
    <cellStyle name="Hyperlink 268" xfId="1563"/>
    <cellStyle name="Hyperlink 269" xfId="1564"/>
    <cellStyle name="Hyperlink 27" xfId="1565"/>
    <cellStyle name="Hyperlink 270" xfId="1566"/>
    <cellStyle name="Hyperlink 271" xfId="1567"/>
    <cellStyle name="Hyperlink 272" xfId="1568"/>
    <cellStyle name="Hyperlink 273" xfId="1569"/>
    <cellStyle name="Hyperlink 274" xfId="1570"/>
    <cellStyle name="Hyperlink 275" xfId="1571"/>
    <cellStyle name="Hyperlink 276" xfId="1572"/>
    <cellStyle name="Hyperlink 277" xfId="1573"/>
    <cellStyle name="Hyperlink 278" xfId="1574"/>
    <cellStyle name="Hyperlink 279" xfId="1575"/>
    <cellStyle name="Hyperlink 28" xfId="1576"/>
    <cellStyle name="Hyperlink 280" xfId="1577"/>
    <cellStyle name="Hyperlink 281" xfId="1578"/>
    <cellStyle name="Hyperlink 282" xfId="1579"/>
    <cellStyle name="Hyperlink 283" xfId="1580"/>
    <cellStyle name="Hyperlink 284" xfId="1581"/>
    <cellStyle name="Hyperlink 285" xfId="1582"/>
    <cellStyle name="Hyperlink 286" xfId="1583"/>
    <cellStyle name="Hyperlink 287" xfId="1584"/>
    <cellStyle name="Hyperlink 288" xfId="1585"/>
    <cellStyle name="Hyperlink 289" xfId="1586"/>
    <cellStyle name="Hyperlink 29" xfId="1587"/>
    <cellStyle name="Hyperlink 290" xfId="1588"/>
    <cellStyle name="Hyperlink 291" xfId="1589"/>
    <cellStyle name="Hyperlink 292" xfId="1590"/>
    <cellStyle name="Hyperlink 293" xfId="1591"/>
    <cellStyle name="Hyperlink 294" xfId="1592"/>
    <cellStyle name="Hyperlink 295" xfId="1593"/>
    <cellStyle name="Hyperlink 296" xfId="1594"/>
    <cellStyle name="Hyperlink 297" xfId="1595"/>
    <cellStyle name="Hyperlink 298" xfId="1596"/>
    <cellStyle name="Hyperlink 299" xfId="1597"/>
    <cellStyle name="Hyperlink 3" xfId="1598"/>
    <cellStyle name="Hyperlink 3 10" xfId="1599"/>
    <cellStyle name="Hyperlink 3 11" xfId="1600"/>
    <cellStyle name="Hyperlink 3 12" xfId="1601"/>
    <cellStyle name="Hyperlink 3 13" xfId="1602"/>
    <cellStyle name="Hyperlink 3 14" xfId="1603"/>
    <cellStyle name="Hyperlink 3 15" xfId="1604"/>
    <cellStyle name="Hyperlink 3 16" xfId="1605"/>
    <cellStyle name="Hyperlink 3 17" xfId="1606"/>
    <cellStyle name="Hyperlink 3 18" xfId="1607"/>
    <cellStyle name="Hyperlink 3 19" xfId="1608"/>
    <cellStyle name="Hyperlink 3 2" xfId="1609"/>
    <cellStyle name="Hyperlink 3 20" xfId="1610"/>
    <cellStyle name="Hyperlink 3 21" xfId="1611"/>
    <cellStyle name="Hyperlink 3 22" xfId="1612"/>
    <cellStyle name="Hyperlink 3 23" xfId="1613"/>
    <cellStyle name="Hyperlink 3 24" xfId="1614"/>
    <cellStyle name="Hyperlink 3 25" xfId="1615"/>
    <cellStyle name="Hyperlink 3 26" xfId="1616"/>
    <cellStyle name="Hyperlink 3 27" xfId="1617"/>
    <cellStyle name="Hyperlink 3 28" xfId="1618"/>
    <cellStyle name="Hyperlink 3 29" xfId="1619"/>
    <cellStyle name="Hyperlink 3 3" xfId="1620"/>
    <cellStyle name="Hyperlink 3 30" xfId="1621"/>
    <cellStyle name="Hyperlink 3 31" xfId="1622"/>
    <cellStyle name="Hyperlink 3 32" xfId="1623"/>
    <cellStyle name="Hyperlink 3 33" xfId="1624"/>
    <cellStyle name="Hyperlink 3 34" xfId="1625"/>
    <cellStyle name="Hyperlink 3 35" xfId="1626"/>
    <cellStyle name="Hyperlink 3 36" xfId="1627"/>
    <cellStyle name="Hyperlink 3 37" xfId="1628"/>
    <cellStyle name="Hyperlink 3 38" xfId="1629"/>
    <cellStyle name="Hyperlink 3 39" xfId="1630"/>
    <cellStyle name="Hyperlink 3 4" xfId="1631"/>
    <cellStyle name="Hyperlink 3 40" xfId="1632"/>
    <cellStyle name="Hyperlink 3 5" xfId="1633"/>
    <cellStyle name="Hyperlink 3 6" xfId="1634"/>
    <cellStyle name="Hyperlink 3 7" xfId="1635"/>
    <cellStyle name="Hyperlink 3 8" xfId="1636"/>
    <cellStyle name="Hyperlink 3 9" xfId="1637"/>
    <cellStyle name="Hyperlink 30" xfId="1638"/>
    <cellStyle name="Hyperlink 300" xfId="1639"/>
    <cellStyle name="Hyperlink 301" xfId="1640"/>
    <cellStyle name="Hyperlink 302" xfId="1641"/>
    <cellStyle name="Hyperlink 303" xfId="1642"/>
    <cellStyle name="Hyperlink 304" xfId="1643"/>
    <cellStyle name="Hyperlink 305" xfId="1644"/>
    <cellStyle name="Hyperlink 306" xfId="1645"/>
    <cellStyle name="Hyperlink 307" xfId="1646"/>
    <cellStyle name="Hyperlink 308" xfId="1647"/>
    <cellStyle name="Hyperlink 309" xfId="1648"/>
    <cellStyle name="Hyperlink 31" xfId="1649"/>
    <cellStyle name="Hyperlink 310" xfId="1650"/>
    <cellStyle name="Hyperlink 311" xfId="1651"/>
    <cellStyle name="Hyperlink 312" xfId="1652"/>
    <cellStyle name="Hyperlink 313" xfId="1653"/>
    <cellStyle name="Hyperlink 314" xfId="1654"/>
    <cellStyle name="Hyperlink 315" xfId="1655"/>
    <cellStyle name="Hyperlink 316" xfId="1656"/>
    <cellStyle name="Hyperlink 317" xfId="1657"/>
    <cellStyle name="Hyperlink 318" xfId="1658"/>
    <cellStyle name="Hyperlink 319" xfId="1659"/>
    <cellStyle name="Hyperlink 32" xfId="1660"/>
    <cellStyle name="Hyperlink 320" xfId="1661"/>
    <cellStyle name="Hyperlink 321" xfId="1662"/>
    <cellStyle name="Hyperlink 322" xfId="1663"/>
    <cellStyle name="Hyperlink 323" xfId="1664"/>
    <cellStyle name="Hyperlink 324" xfId="1665"/>
    <cellStyle name="Hyperlink 325" xfId="1666"/>
    <cellStyle name="Hyperlink 326" xfId="1667"/>
    <cellStyle name="Hyperlink 327" xfId="1668"/>
    <cellStyle name="Hyperlink 328" xfId="1669"/>
    <cellStyle name="Hyperlink 329" xfId="1670"/>
    <cellStyle name="Hyperlink 33" xfId="1671"/>
    <cellStyle name="Hyperlink 330" xfId="1672"/>
    <cellStyle name="Hyperlink 331" xfId="1673"/>
    <cellStyle name="Hyperlink 332" xfId="1674"/>
    <cellStyle name="Hyperlink 333" xfId="1675"/>
    <cellStyle name="Hyperlink 334" xfId="1676"/>
    <cellStyle name="Hyperlink 335" xfId="1677"/>
    <cellStyle name="Hyperlink 336" xfId="1678"/>
    <cellStyle name="Hyperlink 337" xfId="1679"/>
    <cellStyle name="Hyperlink 338" xfId="1680"/>
    <cellStyle name="Hyperlink 339" xfId="1681"/>
    <cellStyle name="Hyperlink 34" xfId="1682"/>
    <cellStyle name="Hyperlink 340" xfId="1683"/>
    <cellStyle name="Hyperlink 341" xfId="1684"/>
    <cellStyle name="Hyperlink 342" xfId="1685"/>
    <cellStyle name="Hyperlink 343" xfId="1686"/>
    <cellStyle name="Hyperlink 344" xfId="1687"/>
    <cellStyle name="Hyperlink 345" xfId="1688"/>
    <cellStyle name="Hyperlink 346" xfId="1689"/>
    <cellStyle name="Hyperlink 347" xfId="1690"/>
    <cellStyle name="Hyperlink 348" xfId="1691"/>
    <cellStyle name="Hyperlink 349" xfId="1692"/>
    <cellStyle name="Hyperlink 35" xfId="1693"/>
    <cellStyle name="Hyperlink 350" xfId="1694"/>
    <cellStyle name="Hyperlink 351" xfId="1695"/>
    <cellStyle name="Hyperlink 352" xfId="1696"/>
    <cellStyle name="Hyperlink 353" xfId="1697"/>
    <cellStyle name="Hyperlink 354" xfId="1698"/>
    <cellStyle name="Hyperlink 355" xfId="1699"/>
    <cellStyle name="Hyperlink 356" xfId="1700"/>
    <cellStyle name="Hyperlink 357" xfId="1701"/>
    <cellStyle name="Hyperlink 358" xfId="1702"/>
    <cellStyle name="Hyperlink 359" xfId="1703"/>
    <cellStyle name="Hyperlink 36" xfId="1704"/>
    <cellStyle name="Hyperlink 360" xfId="1705"/>
    <cellStyle name="Hyperlink 361" xfId="1706"/>
    <cellStyle name="Hyperlink 362" xfId="1707"/>
    <cellStyle name="Hyperlink 363" xfId="1708"/>
    <cellStyle name="Hyperlink 364" xfId="1709"/>
    <cellStyle name="Hyperlink 365" xfId="1710"/>
    <cellStyle name="Hyperlink 366" xfId="1711"/>
    <cellStyle name="Hyperlink 367" xfId="1712"/>
    <cellStyle name="Hyperlink 368" xfId="1713"/>
    <cellStyle name="Hyperlink 369" xfId="1714"/>
    <cellStyle name="Hyperlink 37" xfId="1715"/>
    <cellStyle name="Hyperlink 370" xfId="1716"/>
    <cellStyle name="Hyperlink 371" xfId="1717"/>
    <cellStyle name="Hyperlink 372" xfId="1718"/>
    <cellStyle name="Hyperlink 373" xfId="1719"/>
    <cellStyle name="Hyperlink 374" xfId="1720"/>
    <cellStyle name="Hyperlink 375" xfId="1721"/>
    <cellStyle name="Hyperlink 376" xfId="1722"/>
    <cellStyle name="Hyperlink 377" xfId="1723"/>
    <cellStyle name="Hyperlink 378" xfId="1724"/>
    <cellStyle name="Hyperlink 379" xfId="1725"/>
    <cellStyle name="Hyperlink 38" xfId="1726"/>
    <cellStyle name="Hyperlink 380" xfId="1727"/>
    <cellStyle name="Hyperlink 381" xfId="1728"/>
    <cellStyle name="Hyperlink 382" xfId="1729"/>
    <cellStyle name="Hyperlink 383" xfId="1730"/>
    <cellStyle name="Hyperlink 384" xfId="1731"/>
    <cellStyle name="Hyperlink 385" xfId="1732"/>
    <cellStyle name="Hyperlink 386" xfId="1733"/>
    <cellStyle name="Hyperlink 387" xfId="1734"/>
    <cellStyle name="Hyperlink 388" xfId="1735"/>
    <cellStyle name="Hyperlink 389" xfId="1736"/>
    <cellStyle name="Hyperlink 39" xfId="1737"/>
    <cellStyle name="Hyperlink 390" xfId="1738"/>
    <cellStyle name="Hyperlink 391" xfId="1739"/>
    <cellStyle name="Hyperlink 392" xfId="1740"/>
    <cellStyle name="Hyperlink 393" xfId="1741"/>
    <cellStyle name="Hyperlink 394" xfId="1742"/>
    <cellStyle name="Hyperlink 395" xfId="1743"/>
    <cellStyle name="Hyperlink 396" xfId="1744"/>
    <cellStyle name="Hyperlink 397" xfId="1745"/>
    <cellStyle name="Hyperlink 398" xfId="1746"/>
    <cellStyle name="Hyperlink 399" xfId="1747"/>
    <cellStyle name="Hyperlink 4" xfId="1748"/>
    <cellStyle name="Hyperlink 4 10" xfId="1749"/>
    <cellStyle name="Hyperlink 4 11" xfId="1750"/>
    <cellStyle name="Hyperlink 4 12" xfId="1751"/>
    <cellStyle name="Hyperlink 4 13" xfId="1752"/>
    <cellStyle name="Hyperlink 4 14" xfId="1753"/>
    <cellStyle name="Hyperlink 4 15" xfId="1754"/>
    <cellStyle name="Hyperlink 4 16" xfId="1755"/>
    <cellStyle name="Hyperlink 4 17" xfId="1756"/>
    <cellStyle name="Hyperlink 4 18" xfId="1757"/>
    <cellStyle name="Hyperlink 4 19" xfId="1758"/>
    <cellStyle name="Hyperlink 4 2" xfId="1759"/>
    <cellStyle name="Hyperlink 4 20" xfId="1760"/>
    <cellStyle name="Hyperlink 4 21" xfId="1761"/>
    <cellStyle name="Hyperlink 4 22" xfId="1762"/>
    <cellStyle name="Hyperlink 4 23" xfId="1763"/>
    <cellStyle name="Hyperlink 4 24" xfId="1764"/>
    <cellStyle name="Hyperlink 4 25" xfId="1765"/>
    <cellStyle name="Hyperlink 4 26" xfId="1766"/>
    <cellStyle name="Hyperlink 4 27" xfId="1767"/>
    <cellStyle name="Hyperlink 4 28" xfId="1768"/>
    <cellStyle name="Hyperlink 4 29" xfId="1769"/>
    <cellStyle name="Hyperlink 4 3" xfId="1770"/>
    <cellStyle name="Hyperlink 4 30" xfId="1771"/>
    <cellStyle name="Hyperlink 4 31" xfId="1772"/>
    <cellStyle name="Hyperlink 4 32" xfId="1773"/>
    <cellStyle name="Hyperlink 4 33" xfId="1774"/>
    <cellStyle name="Hyperlink 4 34" xfId="1775"/>
    <cellStyle name="Hyperlink 4 35" xfId="1776"/>
    <cellStyle name="Hyperlink 4 36" xfId="1777"/>
    <cellStyle name="Hyperlink 4 37" xfId="1778"/>
    <cellStyle name="Hyperlink 4 38" xfId="1779"/>
    <cellStyle name="Hyperlink 4 39" xfId="1780"/>
    <cellStyle name="Hyperlink 4 4" xfId="1781"/>
    <cellStyle name="Hyperlink 4 40" xfId="1782"/>
    <cellStyle name="Hyperlink 4 5" xfId="1783"/>
    <cellStyle name="Hyperlink 4 6" xfId="1784"/>
    <cellStyle name="Hyperlink 4 7" xfId="1785"/>
    <cellStyle name="Hyperlink 4 8" xfId="1786"/>
    <cellStyle name="Hyperlink 4 9" xfId="1787"/>
    <cellStyle name="Hyperlink 40" xfId="1788"/>
    <cellStyle name="Hyperlink 400" xfId="1789"/>
    <cellStyle name="Hyperlink 401" xfId="1790"/>
    <cellStyle name="Hyperlink 402" xfId="1791"/>
    <cellStyle name="Hyperlink 403" xfId="1792"/>
    <cellStyle name="Hyperlink 404" xfId="1793"/>
    <cellStyle name="Hyperlink 405" xfId="1794"/>
    <cellStyle name="Hyperlink 406" xfId="1795"/>
    <cellStyle name="Hyperlink 407" xfId="1796"/>
    <cellStyle name="Hyperlink 408" xfId="1797"/>
    <cellStyle name="Hyperlink 409" xfId="1798"/>
    <cellStyle name="Hyperlink 41" xfId="1799"/>
    <cellStyle name="Hyperlink 410" xfId="1800"/>
    <cellStyle name="Hyperlink 411" xfId="1801"/>
    <cellStyle name="Hyperlink 412" xfId="1802"/>
    <cellStyle name="Hyperlink 413" xfId="1803"/>
    <cellStyle name="Hyperlink 414" xfId="1804"/>
    <cellStyle name="Hyperlink 415" xfId="1805"/>
    <cellStyle name="Hyperlink 416" xfId="1806"/>
    <cellStyle name="Hyperlink 417" xfId="1807"/>
    <cellStyle name="Hyperlink 418" xfId="1808"/>
    <cellStyle name="Hyperlink 419" xfId="1809"/>
    <cellStyle name="Hyperlink 42" xfId="1810"/>
    <cellStyle name="Hyperlink 420" xfId="1811"/>
    <cellStyle name="Hyperlink 421" xfId="1812"/>
    <cellStyle name="Hyperlink 422" xfId="1813"/>
    <cellStyle name="Hyperlink 423" xfId="1814"/>
    <cellStyle name="Hyperlink 424" xfId="1815"/>
    <cellStyle name="Hyperlink 425" xfId="1816"/>
    <cellStyle name="Hyperlink 426" xfId="1817"/>
    <cellStyle name="Hyperlink 427" xfId="1818"/>
    <cellStyle name="Hyperlink 428" xfId="1819"/>
    <cellStyle name="Hyperlink 429" xfId="1820"/>
    <cellStyle name="Hyperlink 43" xfId="1821"/>
    <cellStyle name="Hyperlink 430" xfId="1822"/>
    <cellStyle name="Hyperlink 431" xfId="1823"/>
    <cellStyle name="Hyperlink 432" xfId="1824"/>
    <cellStyle name="Hyperlink 433" xfId="1825"/>
    <cellStyle name="Hyperlink 434" xfId="1826"/>
    <cellStyle name="Hyperlink 435" xfId="1827"/>
    <cellStyle name="Hyperlink 436" xfId="1828"/>
    <cellStyle name="Hyperlink 44" xfId="1829"/>
    <cellStyle name="Hyperlink 45" xfId="1830"/>
    <cellStyle name="Hyperlink 46" xfId="1831"/>
    <cellStyle name="Hyperlink 47" xfId="1832"/>
    <cellStyle name="Hyperlink 48" xfId="1833"/>
    <cellStyle name="Hyperlink 49" xfId="1834"/>
    <cellStyle name="Hyperlink 5" xfId="1835"/>
    <cellStyle name="Hyperlink 5 10" xfId="1836"/>
    <cellStyle name="Hyperlink 5 11" xfId="1837"/>
    <cellStyle name="Hyperlink 5 12" xfId="1838"/>
    <cellStyle name="Hyperlink 5 13" xfId="1839"/>
    <cellStyle name="Hyperlink 5 14" xfId="1840"/>
    <cellStyle name="Hyperlink 5 15" xfId="1841"/>
    <cellStyle name="Hyperlink 5 16" xfId="1842"/>
    <cellStyle name="Hyperlink 5 17" xfId="1843"/>
    <cellStyle name="Hyperlink 5 18" xfId="1844"/>
    <cellStyle name="Hyperlink 5 19" xfId="1845"/>
    <cellStyle name="Hyperlink 5 2" xfId="1846"/>
    <cellStyle name="Hyperlink 5 20" xfId="1847"/>
    <cellStyle name="Hyperlink 5 21" xfId="1848"/>
    <cellStyle name="Hyperlink 5 22" xfId="1849"/>
    <cellStyle name="Hyperlink 5 23" xfId="1850"/>
    <cellStyle name="Hyperlink 5 24" xfId="1851"/>
    <cellStyle name="Hyperlink 5 25" xfId="1852"/>
    <cellStyle name="Hyperlink 5 26" xfId="1853"/>
    <cellStyle name="Hyperlink 5 27" xfId="1854"/>
    <cellStyle name="Hyperlink 5 28" xfId="1855"/>
    <cellStyle name="Hyperlink 5 29" xfId="1856"/>
    <cellStyle name="Hyperlink 5 3" xfId="1857"/>
    <cellStyle name="Hyperlink 5 30" xfId="1858"/>
    <cellStyle name="Hyperlink 5 31" xfId="1859"/>
    <cellStyle name="Hyperlink 5 32" xfId="1860"/>
    <cellStyle name="Hyperlink 5 33" xfId="1861"/>
    <cellStyle name="Hyperlink 5 34" xfId="1862"/>
    <cellStyle name="Hyperlink 5 35" xfId="1863"/>
    <cellStyle name="Hyperlink 5 36" xfId="1864"/>
    <cellStyle name="Hyperlink 5 37" xfId="1865"/>
    <cellStyle name="Hyperlink 5 38" xfId="1866"/>
    <cellStyle name="Hyperlink 5 39" xfId="1867"/>
    <cellStyle name="Hyperlink 5 4" xfId="1868"/>
    <cellStyle name="Hyperlink 5 40" xfId="1869"/>
    <cellStyle name="Hyperlink 5 5" xfId="1870"/>
    <cellStyle name="Hyperlink 5 6" xfId="1871"/>
    <cellStyle name="Hyperlink 5 7" xfId="1872"/>
    <cellStyle name="Hyperlink 5 8" xfId="1873"/>
    <cellStyle name="Hyperlink 5 9" xfId="1874"/>
    <cellStyle name="Hyperlink 50" xfId="1875"/>
    <cellStyle name="Hyperlink 51" xfId="1876"/>
    <cellStyle name="Hyperlink 52" xfId="1877"/>
    <cellStyle name="Hyperlink 53" xfId="1878"/>
    <cellStyle name="Hyperlink 54" xfId="1879"/>
    <cellStyle name="Hyperlink 55" xfId="1880"/>
    <cellStyle name="Hyperlink 56" xfId="1881"/>
    <cellStyle name="Hyperlink 57" xfId="1882"/>
    <cellStyle name="Hyperlink 58" xfId="1883"/>
    <cellStyle name="Hyperlink 59" xfId="1884"/>
    <cellStyle name="Hyperlink 6" xfId="1885"/>
    <cellStyle name="Hyperlink 6 10" xfId="1886"/>
    <cellStyle name="Hyperlink 6 11" xfId="1887"/>
    <cellStyle name="Hyperlink 6 12" xfId="1888"/>
    <cellStyle name="Hyperlink 6 13" xfId="1889"/>
    <cellStyle name="Hyperlink 6 14" xfId="1890"/>
    <cellStyle name="Hyperlink 6 15" xfId="1891"/>
    <cellStyle name="Hyperlink 6 16" xfId="1892"/>
    <cellStyle name="Hyperlink 6 17" xfId="1893"/>
    <cellStyle name="Hyperlink 6 18" xfId="1894"/>
    <cellStyle name="Hyperlink 6 19" xfId="1895"/>
    <cellStyle name="Hyperlink 6 2" xfId="1896"/>
    <cellStyle name="Hyperlink 6 20" xfId="1897"/>
    <cellStyle name="Hyperlink 6 21" xfId="1898"/>
    <cellStyle name="Hyperlink 6 22" xfId="1899"/>
    <cellStyle name="Hyperlink 6 23" xfId="1900"/>
    <cellStyle name="Hyperlink 6 24" xfId="1901"/>
    <cellStyle name="Hyperlink 6 25" xfId="1902"/>
    <cellStyle name="Hyperlink 6 26" xfId="1903"/>
    <cellStyle name="Hyperlink 6 27" xfId="1904"/>
    <cellStyle name="Hyperlink 6 28" xfId="1905"/>
    <cellStyle name="Hyperlink 6 29" xfId="1906"/>
    <cellStyle name="Hyperlink 6 3" xfId="1907"/>
    <cellStyle name="Hyperlink 6 30" xfId="1908"/>
    <cellStyle name="Hyperlink 6 31" xfId="1909"/>
    <cellStyle name="Hyperlink 6 32" xfId="1910"/>
    <cellStyle name="Hyperlink 6 33" xfId="1911"/>
    <cellStyle name="Hyperlink 6 34" xfId="1912"/>
    <cellStyle name="Hyperlink 6 35" xfId="1913"/>
    <cellStyle name="Hyperlink 6 36" xfId="1914"/>
    <cellStyle name="Hyperlink 6 37" xfId="1915"/>
    <cellStyle name="Hyperlink 6 38" xfId="1916"/>
    <cellStyle name="Hyperlink 6 39" xfId="1917"/>
    <cellStyle name="Hyperlink 6 4" xfId="1918"/>
    <cellStyle name="Hyperlink 6 40" xfId="1919"/>
    <cellStyle name="Hyperlink 6 5" xfId="1920"/>
    <cellStyle name="Hyperlink 6 6" xfId="1921"/>
    <cellStyle name="Hyperlink 6 7" xfId="1922"/>
    <cellStyle name="Hyperlink 6 8" xfId="1923"/>
    <cellStyle name="Hyperlink 6 9" xfId="1924"/>
    <cellStyle name="Hyperlink 60" xfId="1925"/>
    <cellStyle name="Hyperlink 61" xfId="1926"/>
    <cellStyle name="Hyperlink 62" xfId="1927"/>
    <cellStyle name="Hyperlink 63" xfId="1928"/>
    <cellStyle name="Hyperlink 64" xfId="1929"/>
    <cellStyle name="Hyperlink 65" xfId="1930"/>
    <cellStyle name="Hyperlink 66" xfId="1931"/>
    <cellStyle name="Hyperlink 67" xfId="1932"/>
    <cellStyle name="Hyperlink 68" xfId="1933"/>
    <cellStyle name="Hyperlink 69" xfId="1934"/>
    <cellStyle name="Hyperlink 7" xfId="1935"/>
    <cellStyle name="Hyperlink 7 10" xfId="1936"/>
    <cellStyle name="Hyperlink 7 11" xfId="1937"/>
    <cellStyle name="Hyperlink 7 12" xfId="1938"/>
    <cellStyle name="Hyperlink 7 13" xfId="1939"/>
    <cellStyle name="Hyperlink 7 14" xfId="1940"/>
    <cellStyle name="Hyperlink 7 15" xfId="1941"/>
    <cellStyle name="Hyperlink 7 16" xfId="1942"/>
    <cellStyle name="Hyperlink 7 17" xfId="1943"/>
    <cellStyle name="Hyperlink 7 18" xfId="1944"/>
    <cellStyle name="Hyperlink 7 19" xfId="1945"/>
    <cellStyle name="Hyperlink 7 2" xfId="1946"/>
    <cellStyle name="Hyperlink 7 2 2" xfId="1947"/>
    <cellStyle name="Hyperlink 7 20" xfId="1948"/>
    <cellStyle name="Hyperlink 7 21" xfId="1949"/>
    <cellStyle name="Hyperlink 7 22" xfId="1950"/>
    <cellStyle name="Hyperlink 7 23" xfId="1951"/>
    <cellStyle name="Hyperlink 7 24" xfId="1952"/>
    <cellStyle name="Hyperlink 7 25" xfId="1953"/>
    <cellStyle name="Hyperlink 7 26" xfId="1954"/>
    <cellStyle name="Hyperlink 7 27" xfId="1955"/>
    <cellStyle name="Hyperlink 7 28" xfId="1956"/>
    <cellStyle name="Hyperlink 7 29" xfId="1957"/>
    <cellStyle name="Hyperlink 7 3" xfId="1958"/>
    <cellStyle name="Hyperlink 7 30" xfId="1959"/>
    <cellStyle name="Hyperlink 7 31" xfId="1960"/>
    <cellStyle name="Hyperlink 7 32" xfId="1961"/>
    <cellStyle name="Hyperlink 7 33" xfId="1962"/>
    <cellStyle name="Hyperlink 7 34" xfId="1963"/>
    <cellStyle name="Hyperlink 7 35" xfId="1964"/>
    <cellStyle name="Hyperlink 7 36" xfId="1965"/>
    <cellStyle name="Hyperlink 7 37" xfId="1966"/>
    <cellStyle name="Hyperlink 7 38" xfId="1967"/>
    <cellStyle name="Hyperlink 7 39" xfId="1968"/>
    <cellStyle name="Hyperlink 7 4" xfId="1969"/>
    <cellStyle name="Hyperlink 7 40" xfId="1970"/>
    <cellStyle name="Hyperlink 7 41" xfId="1971"/>
    <cellStyle name="Hyperlink 7 5" xfId="1972"/>
    <cellStyle name="Hyperlink 7 6" xfId="1973"/>
    <cellStyle name="Hyperlink 7 7" xfId="1974"/>
    <cellStyle name="Hyperlink 7 8" xfId="1975"/>
    <cellStyle name="Hyperlink 7 9" xfId="1976"/>
    <cellStyle name="Hyperlink 70" xfId="1977"/>
    <cellStyle name="Hyperlink 71" xfId="1978"/>
    <cellStyle name="Hyperlink 72" xfId="1979"/>
    <cellStyle name="Hyperlink 73" xfId="1980"/>
    <cellStyle name="Hyperlink 74" xfId="1981"/>
    <cellStyle name="Hyperlink 75" xfId="1982"/>
    <cellStyle name="Hyperlink 76" xfId="1983"/>
    <cellStyle name="Hyperlink 77" xfId="1984"/>
    <cellStyle name="Hyperlink 78" xfId="1985"/>
    <cellStyle name="Hyperlink 79" xfId="1986"/>
    <cellStyle name="Hyperlink 8" xfId="1987"/>
    <cellStyle name="Hyperlink 8 10" xfId="1988"/>
    <cellStyle name="Hyperlink 8 11" xfId="1989"/>
    <cellStyle name="Hyperlink 8 12" xfId="1990"/>
    <cellStyle name="Hyperlink 8 13" xfId="1991"/>
    <cellStyle name="Hyperlink 8 14" xfId="1992"/>
    <cellStyle name="Hyperlink 8 15" xfId="1993"/>
    <cellStyle name="Hyperlink 8 16" xfId="1994"/>
    <cellStyle name="Hyperlink 8 17" xfId="1995"/>
    <cellStyle name="Hyperlink 8 18" xfId="1996"/>
    <cellStyle name="Hyperlink 8 19" xfId="1997"/>
    <cellStyle name="Hyperlink 8 2" xfId="1998"/>
    <cellStyle name="Hyperlink 8 20" xfId="1999"/>
    <cellStyle name="Hyperlink 8 21" xfId="2000"/>
    <cellStyle name="Hyperlink 8 22" xfId="2001"/>
    <cellStyle name="Hyperlink 8 23" xfId="2002"/>
    <cellStyle name="Hyperlink 8 24" xfId="2003"/>
    <cellStyle name="Hyperlink 8 25" xfId="2004"/>
    <cellStyle name="Hyperlink 8 26" xfId="2005"/>
    <cellStyle name="Hyperlink 8 27" xfId="2006"/>
    <cellStyle name="Hyperlink 8 28" xfId="2007"/>
    <cellStyle name="Hyperlink 8 29" xfId="2008"/>
    <cellStyle name="Hyperlink 8 3" xfId="2009"/>
    <cellStyle name="Hyperlink 8 30" xfId="2010"/>
    <cellStyle name="Hyperlink 8 31" xfId="2011"/>
    <cellStyle name="Hyperlink 8 32" xfId="2012"/>
    <cellStyle name="Hyperlink 8 33" xfId="2013"/>
    <cellStyle name="Hyperlink 8 34" xfId="2014"/>
    <cellStyle name="Hyperlink 8 35" xfId="2015"/>
    <cellStyle name="Hyperlink 8 36" xfId="2016"/>
    <cellStyle name="Hyperlink 8 37" xfId="2017"/>
    <cellStyle name="Hyperlink 8 38" xfId="2018"/>
    <cellStyle name="Hyperlink 8 39" xfId="2019"/>
    <cellStyle name="Hyperlink 8 4" xfId="2020"/>
    <cellStyle name="Hyperlink 8 40" xfId="2021"/>
    <cellStyle name="Hyperlink 8 5" xfId="2022"/>
    <cellStyle name="Hyperlink 8 6" xfId="2023"/>
    <cellStyle name="Hyperlink 8 7" xfId="2024"/>
    <cellStyle name="Hyperlink 8 8" xfId="2025"/>
    <cellStyle name="Hyperlink 8 9" xfId="2026"/>
    <cellStyle name="Hyperlink 80" xfId="2027"/>
    <cellStyle name="Hyperlink 81" xfId="2028"/>
    <cellStyle name="Hyperlink 82" xfId="2029"/>
    <cellStyle name="Hyperlink 83" xfId="2030"/>
    <cellStyle name="Hyperlink 84" xfId="2031"/>
    <cellStyle name="Hyperlink 85" xfId="2032"/>
    <cellStyle name="Hyperlink 86" xfId="2033"/>
    <cellStyle name="Hyperlink 87" xfId="2034"/>
    <cellStyle name="Hyperlink 88" xfId="2035"/>
    <cellStyle name="Hyperlink 89" xfId="2036"/>
    <cellStyle name="Hyperlink 9" xfId="2037"/>
    <cellStyle name="Hyperlink 9 10" xfId="2038"/>
    <cellStyle name="Hyperlink 9 11" xfId="2039"/>
    <cellStyle name="Hyperlink 9 12" xfId="2040"/>
    <cellStyle name="Hyperlink 9 13" xfId="2041"/>
    <cellStyle name="Hyperlink 9 14" xfId="2042"/>
    <cellStyle name="Hyperlink 9 15" xfId="2043"/>
    <cellStyle name="Hyperlink 9 16" xfId="2044"/>
    <cellStyle name="Hyperlink 9 17" xfId="2045"/>
    <cellStyle name="Hyperlink 9 18" xfId="2046"/>
    <cellStyle name="Hyperlink 9 19" xfId="2047"/>
    <cellStyle name="Hyperlink 9 2" xfId="2048"/>
    <cellStyle name="Hyperlink 9 20" xfId="2049"/>
    <cellStyle name="Hyperlink 9 21" xfId="2050"/>
    <cellStyle name="Hyperlink 9 22" xfId="2051"/>
    <cellStyle name="Hyperlink 9 23" xfId="2052"/>
    <cellStyle name="Hyperlink 9 24" xfId="2053"/>
    <cellStyle name="Hyperlink 9 25" xfId="2054"/>
    <cellStyle name="Hyperlink 9 26" xfId="2055"/>
    <cellStyle name="Hyperlink 9 27" xfId="2056"/>
    <cellStyle name="Hyperlink 9 28" xfId="2057"/>
    <cellStyle name="Hyperlink 9 29" xfId="2058"/>
    <cellStyle name="Hyperlink 9 3" xfId="2059"/>
    <cellStyle name="Hyperlink 9 30" xfId="2060"/>
    <cellStyle name="Hyperlink 9 31" xfId="2061"/>
    <cellStyle name="Hyperlink 9 32" xfId="2062"/>
    <cellStyle name="Hyperlink 9 33" xfId="2063"/>
    <cellStyle name="Hyperlink 9 34" xfId="2064"/>
    <cellStyle name="Hyperlink 9 35" xfId="2065"/>
    <cellStyle name="Hyperlink 9 36" xfId="2066"/>
    <cellStyle name="Hyperlink 9 37" xfId="2067"/>
    <cellStyle name="Hyperlink 9 38" xfId="2068"/>
    <cellStyle name="Hyperlink 9 39" xfId="2069"/>
    <cellStyle name="Hyperlink 9 4" xfId="2070"/>
    <cellStyle name="Hyperlink 9 40" xfId="2071"/>
    <cellStyle name="Hyperlink 9 5" xfId="2072"/>
    <cellStyle name="Hyperlink 9 6" xfId="2073"/>
    <cellStyle name="Hyperlink 9 7" xfId="2074"/>
    <cellStyle name="Hyperlink 9 8" xfId="2075"/>
    <cellStyle name="Hyperlink 9 9" xfId="2076"/>
    <cellStyle name="Hyperlink 90" xfId="2077"/>
    <cellStyle name="Hyperlink 91" xfId="2078"/>
    <cellStyle name="Hyperlink 92" xfId="2079"/>
    <cellStyle name="Hyperlink 93" xfId="2080"/>
    <cellStyle name="Hyperlink 94" xfId="2081"/>
    <cellStyle name="Hyperlink 95" xfId="2082"/>
    <cellStyle name="Hyperlink 96" xfId="2083"/>
    <cellStyle name="Hyperlink 97" xfId="2084"/>
    <cellStyle name="Hyperlink 98" xfId="2085"/>
    <cellStyle name="Hyperlink 99" xfId="2086"/>
    <cellStyle name="Input" xfId="2087"/>
    <cellStyle name="Komma 2" xfId="2088"/>
    <cellStyle name="Komma 2 2" xfId="2089"/>
    <cellStyle name="Komma 3" xfId="2090"/>
    <cellStyle name="Komma 4" xfId="2091"/>
    <cellStyle name="Komma 5" xfId="2092"/>
    <cellStyle name="Komma 6" xfId="2093"/>
    <cellStyle name="Komma 7" xfId="2094"/>
    <cellStyle name="Komma 8" xfId="2095"/>
    <cellStyle name="Linked Cell" xfId="2096"/>
    <cellStyle name="Normal 12" xfId="2097"/>
    <cellStyle name="Normal 2" xfId="2098"/>
    <cellStyle name="Normal 2 10" xfId="2099"/>
    <cellStyle name="Normal 2 11" xfId="2100"/>
    <cellStyle name="Normal 2 2" xfId="2101"/>
    <cellStyle name="Normal 2 2 2" xfId="2102"/>
    <cellStyle name="Normal 2 2 2 2" xfId="2103"/>
    <cellStyle name="Normal 2 2 2 3" xfId="2104"/>
    <cellStyle name="Normal 2 2 2 4" xfId="2105"/>
    <cellStyle name="Normal 2 2 2 5" xfId="2106"/>
    <cellStyle name="Normal 2 2 3" xfId="2107"/>
    <cellStyle name="Normal 2 2 4" xfId="2108"/>
    <cellStyle name="Normal 2 2 5" xfId="2109"/>
    <cellStyle name="Normal 2 3" xfId="2110"/>
    <cellStyle name="Normal 2 3 2" xfId="2111"/>
    <cellStyle name="Normal 2 3 3" xfId="2112"/>
    <cellStyle name="Normal 2 3 4" xfId="2113"/>
    <cellStyle name="Normal 2 3 5" xfId="2114"/>
    <cellStyle name="Normal 2 3 5 2" xfId="2115"/>
    <cellStyle name="Normal 2 3 5 3" xfId="2116"/>
    <cellStyle name="Normal 2 3 6" xfId="2117"/>
    <cellStyle name="Normal 2 3 7" xfId="2118"/>
    <cellStyle name="Normal 2 3_PRICELIST 2012 picture" xfId="2119"/>
    <cellStyle name="Normal 2 4" xfId="2120"/>
    <cellStyle name="Normal 2 4 2" xfId="2121"/>
    <cellStyle name="Normal 2 4 3" xfId="2122"/>
    <cellStyle name="Normal 2 5" xfId="2123"/>
    <cellStyle name="Normal 2 5 2" xfId="2124"/>
    <cellStyle name="Normal 2 6" xfId="2125"/>
    <cellStyle name="Normal 2 7" xfId="2126"/>
    <cellStyle name="Normal 2 8" xfId="2127"/>
    <cellStyle name="Normal 2 9" xfId="2128"/>
    <cellStyle name="Normal 3" xfId="2129"/>
    <cellStyle name="Normal 3 2" xfId="2130"/>
    <cellStyle name="Normal 3 2 2" xfId="2131"/>
    <cellStyle name="Normal 3 3" xfId="2132"/>
    <cellStyle name="Normal 3 4" xfId="2133"/>
    <cellStyle name="Normal 3 5" xfId="2134"/>
    <cellStyle name="Normal 3 6" xfId="2135"/>
    <cellStyle name="Normal 4" xfId="2136"/>
    <cellStyle name="Normal 4 2" xfId="2137"/>
    <cellStyle name="Normal 4 2 2" xfId="2138"/>
    <cellStyle name="Normal 4 2 3" xfId="2139"/>
    <cellStyle name="Normal 4 2 4" xfId="2140"/>
    <cellStyle name="Normal 4 3" xfId="2141"/>
    <cellStyle name="Normal 4 4" xfId="2142"/>
    <cellStyle name="Normal 4 5" xfId="2143"/>
    <cellStyle name="Normal 4 6" xfId="2144"/>
    <cellStyle name="Normal 4_PRICELIST 2012 NEW" xfId="2145"/>
    <cellStyle name="Normal 5" xfId="2146"/>
    <cellStyle name="Normal 5 2" xfId="2147"/>
    <cellStyle name="Normal 5 3" xfId="2148"/>
    <cellStyle name="Normal 5 4" xfId="2149"/>
    <cellStyle name="Normal 5_Angels" xfId="2150"/>
    <cellStyle name="Normal 6" xfId="2151"/>
    <cellStyle name="Normal 6 2" xfId="2152"/>
    <cellStyle name="Normal 7" xfId="2153"/>
    <cellStyle name="Normal_BAP" xfId="2154"/>
    <cellStyle name="Note" xfId="2155"/>
    <cellStyle name="Output" xfId="2156"/>
    <cellStyle name="Percent 2" xfId="2157"/>
    <cellStyle name="Percent 3" xfId="2158"/>
    <cellStyle name="Prozent 2" xfId="2159"/>
    <cellStyle name="Prozent 2 2" xfId="6"/>
    <cellStyle name="Prozent 2 2 2" xfId="2160"/>
    <cellStyle name="Prozent 2 2 3" xfId="2161"/>
    <cellStyle name="Prozent 3" xfId="2162"/>
    <cellStyle name="Prozent 3 2" xfId="8"/>
    <cellStyle name="Prozent 3 2 2" xfId="2163"/>
    <cellStyle name="Prozent 3 2 3" xfId="2164"/>
    <cellStyle name="Prozent 4" xfId="7"/>
    <cellStyle name="Prozent 4 2" xfId="2165"/>
    <cellStyle name="Prozent 5" xfId="2166"/>
    <cellStyle name="Prozent 6" xfId="2167"/>
    <cellStyle name="S3" xfId="2168"/>
    <cellStyle name="S8" xfId="2169"/>
    <cellStyle name="S8 2" xfId="2170"/>
    <cellStyle name="Standard" xfId="0" builtinId="0"/>
    <cellStyle name="Standard 10" xfId="2171"/>
    <cellStyle name="Standard 10 2" xfId="2172"/>
    <cellStyle name="Standard 11" xfId="2173"/>
    <cellStyle name="Standard 12" xfId="2174"/>
    <cellStyle name="Standard 13" xfId="2175"/>
    <cellStyle name="Standard 14" xfId="2176"/>
    <cellStyle name="Standard 15" xfId="2177"/>
    <cellStyle name="Standard 15 2" xfId="2178"/>
    <cellStyle name="Standard 15 3" xfId="2179"/>
    <cellStyle name="Standard 15 3 2" xfId="2180"/>
    <cellStyle name="Standard 16" xfId="2181"/>
    <cellStyle name="Standard 16 2" xfId="2182"/>
    <cellStyle name="Standard 16 3" xfId="2183"/>
    <cellStyle name="Standard 17" xfId="2184"/>
    <cellStyle name="Standard 17 2" xfId="2185"/>
    <cellStyle name="Standard 18" xfId="2186"/>
    <cellStyle name="Standard 18 2" xfId="2187"/>
    <cellStyle name="Standard 18 2 2" xfId="2188"/>
    <cellStyle name="Standard 18 3" xfId="2189"/>
    <cellStyle name="Standard 19" xfId="2190"/>
    <cellStyle name="Standard 19 2" xfId="2191"/>
    <cellStyle name="Standard 2" xfId="5"/>
    <cellStyle name="Standard 2 2" xfId="2192"/>
    <cellStyle name="Standard 2 3" xfId="2193"/>
    <cellStyle name="Standard 2 3 2" xfId="2194"/>
    <cellStyle name="Standard 2 3 3" xfId="2195"/>
    <cellStyle name="Standard 2 3 4" xfId="2196"/>
    <cellStyle name="Standard 2 3 5" xfId="4"/>
    <cellStyle name="Standard 2 3 5 2" xfId="2197"/>
    <cellStyle name="Standard 2 3 5 3" xfId="2198"/>
    <cellStyle name="Standard 2 3 6" xfId="2199"/>
    <cellStyle name="Standard 2 3 7" xfId="2200"/>
    <cellStyle name="Standard 2 4" xfId="2201"/>
    <cellStyle name="Standard 2 4 2" xfId="2202"/>
    <cellStyle name="Standard 2 4 3" xfId="2203"/>
    <cellStyle name="Standard 2 4 3 2" xfId="2204"/>
    <cellStyle name="Standard 2 4 4" xfId="2205"/>
    <cellStyle name="Standard 2 5" xfId="2206"/>
    <cellStyle name="Standard 2 6" xfId="2207"/>
    <cellStyle name="Standard 2 7" xfId="2208"/>
    <cellStyle name="Standard 2 8" xfId="2209"/>
    <cellStyle name="Standard 2 9" xfId="9"/>
    <cellStyle name="Standard 2 9 2" xfId="2210"/>
    <cellStyle name="Standard 20" xfId="2"/>
    <cellStyle name="Standard 20 2" xfId="2211"/>
    <cellStyle name="Standard 20 3" xfId="2212"/>
    <cellStyle name="Standard 20 4" xfId="2213"/>
    <cellStyle name="Standard 20 5" xfId="2214"/>
    <cellStyle name="Standard 21" xfId="2215"/>
    <cellStyle name="Standard 22" xfId="2216"/>
    <cellStyle name="Standard 23" xfId="2217"/>
    <cellStyle name="Standard 24" xfId="2218"/>
    <cellStyle name="Standard 24 2" xfId="2219"/>
    <cellStyle name="Standard 25" xfId="2220"/>
    <cellStyle name="Standard 26" xfId="2221"/>
    <cellStyle name="Standard 27" xfId="2222"/>
    <cellStyle name="Standard 28" xfId="2223"/>
    <cellStyle name="Standard 29" xfId="2224"/>
    <cellStyle name="Standard 3" xfId="2225"/>
    <cellStyle name="Standard 3 2" xfId="2226"/>
    <cellStyle name="Standard 3 3" xfId="2227"/>
    <cellStyle name="Standard 3 3 2" xfId="2228"/>
    <cellStyle name="Standard 3 4" xfId="2229"/>
    <cellStyle name="Standard 3 5" xfId="2230"/>
    <cellStyle name="Standard 3 5 2" xfId="2231"/>
    <cellStyle name="Standard 30" xfId="2232"/>
    <cellStyle name="Standard 31" xfId="2233"/>
    <cellStyle name="Standard 32" xfId="2234"/>
    <cellStyle name="Standard 33" xfId="2235"/>
    <cellStyle name="Standard 34" xfId="2236"/>
    <cellStyle name="Standard 35" xfId="2237"/>
    <cellStyle name="Standard 36" xfId="2238"/>
    <cellStyle name="Standard 37" xfId="2239"/>
    <cellStyle name="Standard 38" xfId="2240"/>
    <cellStyle name="Standard 39" xfId="2241"/>
    <cellStyle name="Standard 4" xfId="2242"/>
    <cellStyle name="Standard 4 2" xfId="1"/>
    <cellStyle name="Standard 4 2 2" xfId="2243"/>
    <cellStyle name="Standard 4 2 3" xfId="2244"/>
    <cellStyle name="Standard 4 2 4" xfId="2245"/>
    <cellStyle name="Standard 4 2 5" xfId="3"/>
    <cellStyle name="Standard 40" xfId="2246"/>
    <cellStyle name="Standard 40 2" xfId="2247"/>
    <cellStyle name="Standard 41" xfId="2248"/>
    <cellStyle name="Standard 42" xfId="2249"/>
    <cellStyle name="Standard 43" xfId="2250"/>
    <cellStyle name="Standard 44" xfId="2251"/>
    <cellStyle name="Standard 5" xfId="2252"/>
    <cellStyle name="Standard 5 2" xfId="2253"/>
    <cellStyle name="Standard 6" xfId="2254"/>
    <cellStyle name="Standard 7" xfId="2255"/>
    <cellStyle name="Standard 8" xfId="2256"/>
    <cellStyle name="Standard 9" xfId="2257"/>
    <cellStyle name="Standard 9 2" xfId="2258"/>
    <cellStyle name="Standard 9 2 2" xfId="2259"/>
    <cellStyle name="Standard 9 3" xfId="2260"/>
    <cellStyle name="TableStyleLight1" xfId="2261"/>
    <cellStyle name="Title" xfId="2262"/>
    <cellStyle name="Total" xfId="2263"/>
    <cellStyle name="Überschrift 1 2" xfId="2264"/>
    <cellStyle name="Überschrift 1 3" xfId="2265"/>
    <cellStyle name="Währung [0] 2" xfId="2266"/>
    <cellStyle name="Währung 10" xfId="2267"/>
    <cellStyle name="Währung 11" xfId="2268"/>
    <cellStyle name="Währung 11 2" xfId="2269"/>
    <cellStyle name="Währung 11 2 2" xfId="2270"/>
    <cellStyle name="Währung 11 3" xfId="2271"/>
    <cellStyle name="Währung 12" xfId="2272"/>
    <cellStyle name="Währung 13" xfId="2273"/>
    <cellStyle name="Währung 14" xfId="2274"/>
    <cellStyle name="Währung 14 2" xfId="2275"/>
    <cellStyle name="Währung 14 2 2" xfId="2276"/>
    <cellStyle name="Währung 14 3" xfId="2277"/>
    <cellStyle name="Währung 14 3 2" xfId="2278"/>
    <cellStyle name="Währung 15" xfId="2279"/>
    <cellStyle name="Währung 15 2" xfId="2280"/>
    <cellStyle name="Währung 16" xfId="2281"/>
    <cellStyle name="Währung 17" xfId="2282"/>
    <cellStyle name="Währung 2" xfId="2283"/>
    <cellStyle name="Währung 2 2" xfId="2284"/>
    <cellStyle name="Währung 2 3" xfId="2285"/>
    <cellStyle name="Währung 3" xfId="2286"/>
    <cellStyle name="Währung 3 2" xfId="2287"/>
    <cellStyle name="Währung 4" xfId="2288"/>
    <cellStyle name="Währung 5" xfId="2289"/>
    <cellStyle name="Währung 6" xfId="2290"/>
    <cellStyle name="Währung 7" xfId="2291"/>
    <cellStyle name="Währung 8" xfId="2292"/>
    <cellStyle name="Währung 9" xfId="2293"/>
    <cellStyle name="Währung 9 2" xfId="2294"/>
    <cellStyle name="Warning Text" xfId="2295"/>
    <cellStyle name="標準_Shark" xfId="22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file:///J:\Eigene%20Dateien\Eigene%20Dateien\Aqua\Excel-Import\Fischbilder\hk1\ico-106%20carpet%20anemone.jpg" TargetMode="External"/><Relationship Id="rId18" Type="http://schemas.openxmlformats.org/officeDocument/2006/relationships/image" Target="file:///J:\Eigene%20Dateien\Eigene%20Dateien\Aqua\Excel-Import\Fischbilder\hk1\ico-181%20Mini%20carpet.jpg" TargetMode="External"/><Relationship Id="rId26" Type="http://schemas.openxmlformats.org/officeDocument/2006/relationships/image" Target="file:///J:\Eigene%20Dateien\Eigene%20Dateien\Aqua\Excel-Import\Fischbilder\hk1\ico-057%20mushroom%202.jpg" TargetMode="External"/><Relationship Id="rId39" Type="http://schemas.openxmlformats.org/officeDocument/2006/relationships/image" Target="file:///J:\Eigene%20Dateien\Eigene%20Dateien\Aqua\Excel-Import\Fischbilder\hk1\ico-157%20deep%20water%20seafan.jpg" TargetMode="External"/><Relationship Id="rId21" Type="http://schemas.openxmlformats.org/officeDocument/2006/relationships/image" Target="file:///J:\Eigene%20Dateien\Eigene%20Dateien\Aqua\Excel-Import\Fischbilder\hk1\ico-184%20anemone.jpg" TargetMode="External"/><Relationship Id="rId34" Type="http://schemas.openxmlformats.org/officeDocument/2006/relationships/image" Target="file:///J:\Eigene%20Dateien\Eigene%20Dateien\Aqua\Excel-Import\Fischbilder\hk1\ico-137%20sea%20fan.jpg" TargetMode="External"/><Relationship Id="rId42" Type="http://schemas.openxmlformats.org/officeDocument/2006/relationships/image" Target="file:///J:\Eigene%20Dateien\Eigene%20Dateien\Aqua\Excel-Import\Fischbilder\hk1\ico-160%20deep%20water%20seafan.jpg" TargetMode="External"/><Relationship Id="rId47" Type="http://schemas.openxmlformats.org/officeDocument/2006/relationships/image" Target="file:///J:\Eigene%20Dateien\Eigene%20Dateien\Aqua\Excel-Import\Fischbilder\hk1\ico-010%20Soft%20coral.jpg" TargetMode="External"/><Relationship Id="rId50" Type="http://schemas.openxmlformats.org/officeDocument/2006/relationships/image" Target="file:///J:\Eigene%20Dateien\Eigene%20Dateien\Aqua\Excel-Import\Fischbilder\hk1\ico-109%20finger%20soft%20coral.jpg" TargetMode="External"/><Relationship Id="rId55" Type="http://schemas.openxmlformats.org/officeDocument/2006/relationships/image" Target="file:///J:\Eigene%20Dateien\Eigene%20Dateien\Aqua\Excel-Import\Fischbilder\hk1\ico-068%20Blue%20xenia%201.jpg" TargetMode="External"/><Relationship Id="rId7" Type="http://schemas.openxmlformats.org/officeDocument/2006/relationships/image" Target="file:///J:\Eigene%20Dateien\Eigene%20Dateien\Aqua\Excel-Import\Fischbilder\hk1\ico-032%20Rainbow%20bubble%20anemone.jpg" TargetMode="External"/><Relationship Id="rId2" Type="http://schemas.openxmlformats.org/officeDocument/2006/relationships/image" Target="file:///J:\Eigene%20Dateien\Eigene%20Dateien\Aqua\Excel-Import\Fischbilder\hk1\ico-016%20100.JPG" TargetMode="External"/><Relationship Id="rId16" Type="http://schemas.openxmlformats.org/officeDocument/2006/relationships/image" Target="file:///J:\Eigene%20Dateien\Eigene%20Dateien\Aqua\Excel-Import\Fischbilder\hk1\ico-108%20carpet%20anemone.jpg" TargetMode="External"/><Relationship Id="rId29" Type="http://schemas.openxmlformats.org/officeDocument/2006/relationships/image" Target="file:///J:\Eigene%20Dateien\Eigene%20Dateien\Aqua\Excel-Import\Fischbilder\hk1\ico-114%20mushroom.jpg" TargetMode="External"/><Relationship Id="rId11" Type="http://schemas.openxmlformats.org/officeDocument/2006/relationships/image" Target="file:///J:\Eigene%20Dateien\Eigene%20Dateien\Aqua\Excel-Import\Fischbilder\hk1\ico-170%20Yellow%20bubble%20anemone.jpg" TargetMode="External"/><Relationship Id="rId24" Type="http://schemas.openxmlformats.org/officeDocument/2006/relationships/image" Target="file:///J:\Eigene%20Dateien\Eigene%20Dateien\Aqua\Excel-Import\Fischbilder\hk1\ico-182%20Crown%20anemone.jpg" TargetMode="External"/><Relationship Id="rId32" Type="http://schemas.openxmlformats.org/officeDocument/2006/relationships/image" Target="file:///J:\Eigene%20Dateien\Eigene%20Dateien\Aqua\Excel-Import\Fischbilder\hk1\ico-141%20mushroom.jpg" TargetMode="External"/><Relationship Id="rId37" Type="http://schemas.openxmlformats.org/officeDocument/2006/relationships/image" Target="file:///J:\Eigene%20Dateien\Eigene%20Dateien\Aqua\Excel-Import\Fischbilder\hk1\ico-120%20sea%20fan.jpg" TargetMode="External"/><Relationship Id="rId40" Type="http://schemas.openxmlformats.org/officeDocument/2006/relationships/image" Target="file:///J:\Eigene%20Dateien\Eigene%20Dateien\Aqua\Excel-Import\Fischbilder\hk1\ico-158%20deep%20water%20seafan.jpg" TargetMode="External"/><Relationship Id="rId45" Type="http://schemas.openxmlformats.org/officeDocument/2006/relationships/image" Target="file:///J:\Eigene%20Dateien\Eigene%20Dateien\Aqua\Excel-Import\Fischbilder\hk1\ico-082%20Scleronephtya.jpg" TargetMode="External"/><Relationship Id="rId53" Type="http://schemas.openxmlformats.org/officeDocument/2006/relationships/image" Target="file:///J:\Eigene%20Dateien\Eigene%20Dateien\Aqua\Excel-Import\Fischbilder\hk1\ico-037%20Blue%20xenia.jpg" TargetMode="External"/><Relationship Id="rId5" Type="http://schemas.openxmlformats.org/officeDocument/2006/relationships/image" Target="file:///J:\Eigene%20Dateien\Eigene%20Dateien\Aqua\Excel-Import\Fischbilder\hk1\ico-020%20140.JPG" TargetMode="External"/><Relationship Id="rId19" Type="http://schemas.openxmlformats.org/officeDocument/2006/relationships/image" Target="file:///J:\Eigene%20Dateien\Eigene%20Dateien\Aqua\Excel-Import\Fischbilder\hk1\ico-100%20anemone.jpg" TargetMode="External"/><Relationship Id="rId4" Type="http://schemas.openxmlformats.org/officeDocument/2006/relationships/image" Target="file:///J:\Eigene%20Dateien\Eigene%20Dateien\Aqua\Excel-Import\Fischbilder\hk1\ico-019%20100.JPG" TargetMode="External"/><Relationship Id="rId9" Type="http://schemas.openxmlformats.org/officeDocument/2006/relationships/image" Target="file:///J:\Eigene%20Dateien\Eigene%20Dateien\Aqua\Excel-Import\Fischbilder\hk1\ico-087%20Green%20bubble%20anemone.jpg" TargetMode="External"/><Relationship Id="rId14" Type="http://schemas.openxmlformats.org/officeDocument/2006/relationships/image" Target="file:///J:\Eigene%20Dateien\Eigene%20Dateien\Aqua\Excel-Import\Fischbilder\hk1\ico-078%20Purple%20Carpet%20Anemone.jpg" TargetMode="External"/><Relationship Id="rId22" Type="http://schemas.openxmlformats.org/officeDocument/2006/relationships/image" Target="file:///J:\Eigene%20Dateien\Eigene%20Dateien\Aqua\Excel-Import\Fischbilder\hk1\ico-156%20Pachycerianthus%20magnus.jpg" TargetMode="External"/><Relationship Id="rId27" Type="http://schemas.openxmlformats.org/officeDocument/2006/relationships/image" Target="file:///J:\Eigene%20Dateien\Eigene%20Dateien\Aqua\Excel-Import\Fischbilder\hk1\ico-059%20mushroom%203.jpg" TargetMode="External"/><Relationship Id="rId30" Type="http://schemas.openxmlformats.org/officeDocument/2006/relationships/image" Target="file:///J:\Eigene%20Dateien\Eigene%20Dateien\Aqua\Excel-Import\Fischbilder\hk1\ico-139%20mushroom.jpg" TargetMode="External"/><Relationship Id="rId35" Type="http://schemas.openxmlformats.org/officeDocument/2006/relationships/image" Target="file:///J:\Eigene%20Dateien\Eigene%20Dateien\Aqua\Excel-Import\Fischbilder\hk1\ico-051%20sea%20fan.jpg" TargetMode="External"/><Relationship Id="rId43" Type="http://schemas.openxmlformats.org/officeDocument/2006/relationships/image" Target="file:///J:\Eigene%20Dateien\Eigene%20Dateien\Aqua\Excel-Import\Fischbilder\hk1\ico-118%20soft%20coral.jpg" TargetMode="External"/><Relationship Id="rId48" Type="http://schemas.openxmlformats.org/officeDocument/2006/relationships/image" Target="file:///J:\Eigene%20Dateien\Eigene%20Dateien\Aqua\Excel-Import\Fischbilder\hk1\ico-040%20Red%20finger%20leather.jpg" TargetMode="External"/><Relationship Id="rId56" Type="http://schemas.openxmlformats.org/officeDocument/2006/relationships/image" Target="file:///J:\Eigene%20Dateien\Eigene%20Dateien\Aqua\Excel-Import\Fischbilder\hk1\ico-164%20blue%20Xenia.jpg" TargetMode="External"/><Relationship Id="rId8" Type="http://schemas.openxmlformats.org/officeDocument/2006/relationships/image" Target="file:///J:\Eigene%20Dateien\Eigene%20Dateien\Aqua\Excel-Import\Fischbilder\hk1\ico-086%20Red%20bubble%20anemone.jpg" TargetMode="External"/><Relationship Id="rId51" Type="http://schemas.openxmlformats.org/officeDocument/2006/relationships/image" Target="file:///J:\Eigene%20Dateien\Eigene%20Dateien\Aqua\Excel-Import\Fischbilder\hk1\ico-143%20soft%20coral.jpg" TargetMode="External"/><Relationship Id="rId3" Type="http://schemas.openxmlformats.org/officeDocument/2006/relationships/image" Target="file:///J:\Eigene%20Dateien\Eigene%20Dateien\Aqua\Excel-Import\Fischbilder\hk1\ico-018%20120.JPG" TargetMode="External"/><Relationship Id="rId12" Type="http://schemas.openxmlformats.org/officeDocument/2006/relationships/image" Target="file:///J:\Eigene%20Dateien\Eigene%20Dateien\Aqua\Excel-Import\Fischbilder\hk1\ico-018%20Purple%20carpet%20anemone.jpg" TargetMode="External"/><Relationship Id="rId17" Type="http://schemas.openxmlformats.org/officeDocument/2006/relationships/image" Target="file:///J:\Eigene%20Dateien\Eigene%20Dateien\Aqua\Excel-Import\Fischbilder\hk1\ico-180%20Mini%20carpet.jpg" TargetMode="External"/><Relationship Id="rId25" Type="http://schemas.openxmlformats.org/officeDocument/2006/relationships/image" Target="file:///J:\Eigene%20Dateien\Eigene%20Dateien\Aqua\Excel-Import\Fischbilder\hk1\ico-029%20Orange%20spot%20mushroom.jpg" TargetMode="External"/><Relationship Id="rId33" Type="http://schemas.openxmlformats.org/officeDocument/2006/relationships/image" Target="file:///J:\Eigene%20Dateien\Eigene%20Dateien\Aqua\Excel-Import\Fischbilder\hk1\ico-146%20mushroom.jpg" TargetMode="External"/><Relationship Id="rId38" Type="http://schemas.openxmlformats.org/officeDocument/2006/relationships/image" Target="file:///J:\Eigene%20Dateien\Eigene%20Dateien\Aqua\Excel-Import\Fischbilder\hk1\ico-147%20Sea%20fan.jpg" TargetMode="External"/><Relationship Id="rId46" Type="http://schemas.openxmlformats.org/officeDocument/2006/relationships/image" Target="file:///J:\Eigene%20Dateien\Eigene%20Dateien\Aqua\Excel-Import\Fischbilder\hk1\ico-016%20softcoral.jpg" TargetMode="External"/><Relationship Id="rId20" Type="http://schemas.openxmlformats.org/officeDocument/2006/relationships/image" Target="file:///J:\Eigene%20Dateien\Eigene%20Dateien\Aqua\Excel-Import\Fischbilder\hk1\ico-183%20mini%20anemone.jpg" TargetMode="External"/><Relationship Id="rId41" Type="http://schemas.openxmlformats.org/officeDocument/2006/relationships/image" Target="file:///J:\Eigene%20Dateien\Eigene%20Dateien\Aqua\Excel-Import\Fischbilder\hk1\ico-159%20deep%20water%20seafan.jpg" TargetMode="External"/><Relationship Id="rId54" Type="http://schemas.openxmlformats.org/officeDocument/2006/relationships/image" Target="file:///J:\Eigene%20Dateien\Eigene%20Dateien\Aqua\Excel-Import\Fischbilder\hk1\ico-043%20blue%20xenia.jpg" TargetMode="External"/><Relationship Id="rId1" Type="http://schemas.openxmlformats.org/officeDocument/2006/relationships/image" Target="file:///J:\Eigene%20Dateien\Eigene%20Dateien\Aqua\Excel-Import\Fischbilder\hk1\ico-015%20160.JPG" TargetMode="External"/><Relationship Id="rId6" Type="http://schemas.openxmlformats.org/officeDocument/2006/relationships/image" Target="file:///J:\Eigene%20Dateien\Eigene%20Dateien\Aqua\Excel-Import\Fischbilder\hk1\ico-038%20Red%20bubble%20anemone.jpg" TargetMode="External"/><Relationship Id="rId15" Type="http://schemas.openxmlformats.org/officeDocument/2006/relationships/image" Target="file:///J:\Eigene%20Dateien\Eigene%20Dateien\Aqua\Excel-Import\Fischbilder\hk1\ico-070%20Carpet%20anemone%201.jpg" TargetMode="External"/><Relationship Id="rId23" Type="http://schemas.openxmlformats.org/officeDocument/2006/relationships/image" Target="file:///J:\Eigene%20Dateien\Eigene%20Dateien\Aqua\Excel-Import\Fischbilder\hk1\ico-072%20anemone%201.jpg" TargetMode="External"/><Relationship Id="rId28" Type="http://schemas.openxmlformats.org/officeDocument/2006/relationships/image" Target="file:///J:\Eigene%20Dateien\Eigene%20Dateien\Aqua\Excel-Import\Fischbilder\hk1\ico-110%20mushoroom.jpg" TargetMode="External"/><Relationship Id="rId36" Type="http://schemas.openxmlformats.org/officeDocument/2006/relationships/image" Target="file:///J:\Eigene%20Dateien\Eigene%20Dateien\Aqua\Excel-Import\Fischbilder\hk1\ico-076%20seafan.jpg" TargetMode="External"/><Relationship Id="rId49" Type="http://schemas.openxmlformats.org/officeDocument/2006/relationships/image" Target="file:///J:\Eigene%20Dateien\Eigene%20Dateien\Aqua\Excel-Import\Fischbilder\hk1\ico-104%20finger%20leather.jpg" TargetMode="External"/><Relationship Id="rId57" Type="http://schemas.openxmlformats.org/officeDocument/2006/relationships/image" Target="file:///J:\Eigene%20Dateien\Eigene%20Dateien\Aqua\Excel-Import\Fischbilder\hk1\ico-103%20sponge.jpg" TargetMode="External"/><Relationship Id="rId10" Type="http://schemas.openxmlformats.org/officeDocument/2006/relationships/image" Target="file:///J:\Eigene%20Dateien\Eigene%20Dateien\Aqua\Excel-Import\Fischbilder\hk1\ico-117%20bubble%20anemone.jpg" TargetMode="External"/><Relationship Id="rId31" Type="http://schemas.openxmlformats.org/officeDocument/2006/relationships/image" Target="file:///J:\Eigene%20Dateien\Eigene%20Dateien\Aqua\Excel-Import\Fischbilder\hk1\ico-140%20mushroom.jpg" TargetMode="External"/><Relationship Id="rId44" Type="http://schemas.openxmlformats.org/officeDocument/2006/relationships/image" Target="file:///J:\Eigene%20Dateien\Eigene%20Dateien\Aqua\Excel-Import\Fischbilder\hk1\ico-119%20soft%20coral.jpg" TargetMode="External"/><Relationship Id="rId52" Type="http://schemas.openxmlformats.org/officeDocument/2006/relationships/image" Target="file:///J:\Eigene%20Dateien\Eigene%20Dateien\Aqua\Excel-Import\Fischbilder\hk1\ico-001%20Green%20Xenia(Pumping).jpg" TargetMode="Externa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25399</xdr:colOff>
      <xdr:row>2</xdr:row>
      <xdr:rowOff>25400</xdr:rowOff>
    </xdr:from>
    <xdr:to>
      <xdr:col>0</xdr:col>
      <xdr:colOff>205316</xdr:colOff>
      <xdr:row>2</xdr:row>
      <xdr:rowOff>133350</xdr:rowOff>
    </xdr:to>
    <xdr:pic>
      <xdr:nvPicPr>
        <xdr:cNvPr id="2" name="015 160.JPG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25399" y="349250"/>
          <a:ext cx="179917" cy="10795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</xdr:row>
      <xdr:rowOff>25399</xdr:rowOff>
    </xdr:from>
    <xdr:to>
      <xdr:col>0</xdr:col>
      <xdr:colOff>221192</xdr:colOff>
      <xdr:row>3</xdr:row>
      <xdr:rowOff>142874</xdr:rowOff>
    </xdr:to>
    <xdr:pic>
      <xdr:nvPicPr>
        <xdr:cNvPr id="3" name="016 100.JPG"/>
        <xdr:cNvPicPr>
          <a:picLocks noChangeAspect="1"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25400" y="511174"/>
          <a:ext cx="195792" cy="117475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25399</xdr:colOff>
      <xdr:row>4</xdr:row>
      <xdr:rowOff>25400</xdr:rowOff>
    </xdr:from>
    <xdr:to>
      <xdr:col>0</xdr:col>
      <xdr:colOff>237066</xdr:colOff>
      <xdr:row>4</xdr:row>
      <xdr:rowOff>152400</xdr:rowOff>
    </xdr:to>
    <xdr:pic>
      <xdr:nvPicPr>
        <xdr:cNvPr id="4" name="018 120.JPG"/>
        <xdr:cNvPicPr>
          <a:picLocks noChangeAspect="1"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>
          <a:off x="25399" y="673100"/>
          <a:ext cx="211667" cy="1270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</xdr:row>
      <xdr:rowOff>25400</xdr:rowOff>
    </xdr:from>
    <xdr:to>
      <xdr:col>0</xdr:col>
      <xdr:colOff>71120</xdr:colOff>
      <xdr:row>5</xdr:row>
      <xdr:rowOff>52832</xdr:rowOff>
    </xdr:to>
    <xdr:pic>
      <xdr:nvPicPr>
        <xdr:cNvPr id="5" name="019 100.JPG"/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25400" y="835025"/>
          <a:ext cx="45720" cy="27432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6</xdr:row>
      <xdr:rowOff>25399</xdr:rowOff>
    </xdr:from>
    <xdr:to>
      <xdr:col>0</xdr:col>
      <xdr:colOff>221192</xdr:colOff>
      <xdr:row>6</xdr:row>
      <xdr:rowOff>142874</xdr:rowOff>
    </xdr:to>
    <xdr:pic>
      <xdr:nvPicPr>
        <xdr:cNvPr id="6" name="020 140.JPG"/>
        <xdr:cNvPicPr>
          <a:picLocks noChangeAspect="1"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25400" y="996949"/>
          <a:ext cx="195792" cy="117475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</xdr:row>
      <xdr:rowOff>25400</xdr:rowOff>
    </xdr:from>
    <xdr:to>
      <xdr:col>0</xdr:col>
      <xdr:colOff>71120</xdr:colOff>
      <xdr:row>2</xdr:row>
      <xdr:rowOff>52832</xdr:rowOff>
    </xdr:to>
    <xdr:pic>
      <xdr:nvPicPr>
        <xdr:cNvPr id="7" name="015 160.JPG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25400" y="349250"/>
          <a:ext cx="45720" cy="27432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</xdr:row>
      <xdr:rowOff>25400</xdr:rowOff>
    </xdr:from>
    <xdr:to>
      <xdr:col>0</xdr:col>
      <xdr:colOff>71120</xdr:colOff>
      <xdr:row>3</xdr:row>
      <xdr:rowOff>52832</xdr:rowOff>
    </xdr:to>
    <xdr:pic>
      <xdr:nvPicPr>
        <xdr:cNvPr id="8" name="016 100.JPG"/>
        <xdr:cNvPicPr>
          <a:picLocks noChangeAspect="1"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25400" y="511175"/>
          <a:ext cx="45720" cy="27432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</xdr:row>
      <xdr:rowOff>25400</xdr:rowOff>
    </xdr:from>
    <xdr:to>
      <xdr:col>0</xdr:col>
      <xdr:colOff>71120</xdr:colOff>
      <xdr:row>4</xdr:row>
      <xdr:rowOff>52832</xdr:rowOff>
    </xdr:to>
    <xdr:pic>
      <xdr:nvPicPr>
        <xdr:cNvPr id="9" name="018 120.JPG"/>
        <xdr:cNvPicPr>
          <a:picLocks noChangeAspect="1"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>
          <a:off x="25400" y="673100"/>
          <a:ext cx="45720" cy="27432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</xdr:row>
      <xdr:rowOff>25399</xdr:rowOff>
    </xdr:from>
    <xdr:to>
      <xdr:col>0</xdr:col>
      <xdr:colOff>221192</xdr:colOff>
      <xdr:row>5</xdr:row>
      <xdr:rowOff>142874</xdr:rowOff>
    </xdr:to>
    <xdr:pic>
      <xdr:nvPicPr>
        <xdr:cNvPr id="10" name="019 100.JPG"/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25400" y="835024"/>
          <a:ext cx="195792" cy="117475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6</xdr:row>
      <xdr:rowOff>25400</xdr:rowOff>
    </xdr:from>
    <xdr:to>
      <xdr:col>0</xdr:col>
      <xdr:colOff>71120</xdr:colOff>
      <xdr:row>6</xdr:row>
      <xdr:rowOff>52832</xdr:rowOff>
    </xdr:to>
    <xdr:pic>
      <xdr:nvPicPr>
        <xdr:cNvPr id="11" name="020 140.JPG"/>
        <xdr:cNvPicPr>
          <a:picLocks noChangeAspect="1"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25400" y="996950"/>
          <a:ext cx="45720" cy="27432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7</xdr:row>
      <xdr:rowOff>25400</xdr:rowOff>
    </xdr:from>
    <xdr:to>
      <xdr:col>0</xdr:col>
      <xdr:colOff>205317</xdr:colOff>
      <xdr:row>7</xdr:row>
      <xdr:rowOff>133350</xdr:rowOff>
    </xdr:to>
    <xdr:pic>
      <xdr:nvPicPr>
        <xdr:cNvPr id="12" name="038 Red bubble anemone.jpg"/>
        <xdr:cNvPicPr>
          <a:picLocks noChangeAspect="1"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>
          <a:off x="25400" y="1158875"/>
          <a:ext cx="179917" cy="10795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8</xdr:row>
      <xdr:rowOff>25400</xdr:rowOff>
    </xdr:from>
    <xdr:to>
      <xdr:col>0</xdr:col>
      <xdr:colOff>215900</xdr:colOff>
      <xdr:row>8</xdr:row>
      <xdr:rowOff>139700</xdr:rowOff>
    </xdr:to>
    <xdr:pic>
      <xdr:nvPicPr>
        <xdr:cNvPr id="13" name="032 Rainbow bubble anemone.jpg"/>
        <xdr:cNvPicPr>
          <a:picLocks noChangeAspect="1"/>
        </xdr:cNvPicPr>
      </xdr:nvPicPr>
      <xdr:blipFill>
        <a:blip xmlns:r="http://schemas.openxmlformats.org/officeDocument/2006/relationships" r:link="rId7"/>
        <a:stretch>
          <a:fillRect/>
        </a:stretch>
      </xdr:blipFill>
      <xdr:spPr>
        <a:xfrm>
          <a:off x="25400" y="13208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9</xdr:row>
      <xdr:rowOff>25400</xdr:rowOff>
    </xdr:from>
    <xdr:to>
      <xdr:col>0</xdr:col>
      <xdr:colOff>215900</xdr:colOff>
      <xdr:row>9</xdr:row>
      <xdr:rowOff>139700</xdr:rowOff>
    </xdr:to>
    <xdr:pic>
      <xdr:nvPicPr>
        <xdr:cNvPr id="14" name="086 Red bubble anemone.jpg"/>
        <xdr:cNvPicPr>
          <a:picLocks noChangeAspect="1"/>
        </xdr:cNvPicPr>
      </xdr:nvPicPr>
      <xdr:blipFill>
        <a:blip xmlns:r="http://schemas.openxmlformats.org/officeDocument/2006/relationships" r:link="rId8"/>
        <a:stretch>
          <a:fillRect/>
        </a:stretch>
      </xdr:blipFill>
      <xdr:spPr>
        <a:xfrm>
          <a:off x="25400" y="14827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10</xdr:row>
      <xdr:rowOff>25400</xdr:rowOff>
    </xdr:from>
    <xdr:to>
      <xdr:col>0</xdr:col>
      <xdr:colOff>215900</xdr:colOff>
      <xdr:row>10</xdr:row>
      <xdr:rowOff>139700</xdr:rowOff>
    </xdr:to>
    <xdr:pic>
      <xdr:nvPicPr>
        <xdr:cNvPr id="15" name="087 Green bubble anemone.jpg"/>
        <xdr:cNvPicPr>
          <a:picLocks noChangeAspect="1"/>
        </xdr:cNvPicPr>
      </xdr:nvPicPr>
      <xdr:blipFill>
        <a:blip xmlns:r="http://schemas.openxmlformats.org/officeDocument/2006/relationships" r:link="rId9"/>
        <a:stretch>
          <a:fillRect/>
        </a:stretch>
      </xdr:blipFill>
      <xdr:spPr>
        <a:xfrm>
          <a:off x="25400" y="16446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11</xdr:row>
      <xdr:rowOff>25400</xdr:rowOff>
    </xdr:from>
    <xdr:to>
      <xdr:col>0</xdr:col>
      <xdr:colOff>215900</xdr:colOff>
      <xdr:row>11</xdr:row>
      <xdr:rowOff>139700</xdr:rowOff>
    </xdr:to>
    <xdr:pic>
      <xdr:nvPicPr>
        <xdr:cNvPr id="16" name="117 bubble anemone.jpg"/>
        <xdr:cNvPicPr>
          <a:picLocks noChangeAspect="1"/>
        </xdr:cNvPicPr>
      </xdr:nvPicPr>
      <xdr:blipFill>
        <a:blip xmlns:r="http://schemas.openxmlformats.org/officeDocument/2006/relationships" r:link="rId10"/>
        <a:stretch>
          <a:fillRect/>
        </a:stretch>
      </xdr:blipFill>
      <xdr:spPr>
        <a:xfrm>
          <a:off x="25400" y="18065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12</xdr:row>
      <xdr:rowOff>25400</xdr:rowOff>
    </xdr:from>
    <xdr:to>
      <xdr:col>0</xdr:col>
      <xdr:colOff>215900</xdr:colOff>
      <xdr:row>12</xdr:row>
      <xdr:rowOff>139700</xdr:rowOff>
    </xdr:to>
    <xdr:pic>
      <xdr:nvPicPr>
        <xdr:cNvPr id="17" name="170 Yellow bubble anemone.jpg"/>
        <xdr:cNvPicPr>
          <a:picLocks noChangeAspect="1"/>
        </xdr:cNvPicPr>
      </xdr:nvPicPr>
      <xdr:blipFill>
        <a:blip xmlns:r="http://schemas.openxmlformats.org/officeDocument/2006/relationships" r:link="rId11"/>
        <a:stretch>
          <a:fillRect/>
        </a:stretch>
      </xdr:blipFill>
      <xdr:spPr>
        <a:xfrm>
          <a:off x="25400" y="19685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13</xdr:row>
      <xdr:rowOff>25400</xdr:rowOff>
    </xdr:from>
    <xdr:to>
      <xdr:col>0</xdr:col>
      <xdr:colOff>215900</xdr:colOff>
      <xdr:row>13</xdr:row>
      <xdr:rowOff>139700</xdr:rowOff>
    </xdr:to>
    <xdr:pic>
      <xdr:nvPicPr>
        <xdr:cNvPr id="18" name="018 Purple carpet anemone.jpg"/>
        <xdr:cNvPicPr>
          <a:picLocks noChangeAspect="1"/>
        </xdr:cNvPicPr>
      </xdr:nvPicPr>
      <xdr:blipFill>
        <a:blip xmlns:r="http://schemas.openxmlformats.org/officeDocument/2006/relationships" r:link="rId12"/>
        <a:stretch>
          <a:fillRect/>
        </a:stretch>
      </xdr:blipFill>
      <xdr:spPr>
        <a:xfrm>
          <a:off x="25400" y="21304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14</xdr:row>
      <xdr:rowOff>25400</xdr:rowOff>
    </xdr:from>
    <xdr:to>
      <xdr:col>0</xdr:col>
      <xdr:colOff>215900</xdr:colOff>
      <xdr:row>14</xdr:row>
      <xdr:rowOff>139700</xdr:rowOff>
    </xdr:to>
    <xdr:pic>
      <xdr:nvPicPr>
        <xdr:cNvPr id="19" name="106 carpet anemone.jpg"/>
        <xdr:cNvPicPr>
          <a:picLocks noChangeAspect="1"/>
        </xdr:cNvPicPr>
      </xdr:nvPicPr>
      <xdr:blipFill>
        <a:blip xmlns:r="http://schemas.openxmlformats.org/officeDocument/2006/relationships" r:link="rId13"/>
        <a:stretch>
          <a:fillRect/>
        </a:stretch>
      </xdr:blipFill>
      <xdr:spPr>
        <a:xfrm>
          <a:off x="25400" y="22923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15</xdr:row>
      <xdr:rowOff>25400</xdr:rowOff>
    </xdr:from>
    <xdr:to>
      <xdr:col>0</xdr:col>
      <xdr:colOff>215900</xdr:colOff>
      <xdr:row>15</xdr:row>
      <xdr:rowOff>139700</xdr:rowOff>
    </xdr:to>
    <xdr:pic>
      <xdr:nvPicPr>
        <xdr:cNvPr id="20" name="078 Purple Carpet Anemone.jpg"/>
        <xdr:cNvPicPr>
          <a:picLocks noChangeAspect="1"/>
        </xdr:cNvPicPr>
      </xdr:nvPicPr>
      <xdr:blipFill>
        <a:blip xmlns:r="http://schemas.openxmlformats.org/officeDocument/2006/relationships" r:link="rId14"/>
        <a:stretch>
          <a:fillRect/>
        </a:stretch>
      </xdr:blipFill>
      <xdr:spPr>
        <a:xfrm>
          <a:off x="25400" y="24542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16</xdr:row>
      <xdr:rowOff>25400</xdr:rowOff>
    </xdr:from>
    <xdr:to>
      <xdr:col>0</xdr:col>
      <xdr:colOff>221192</xdr:colOff>
      <xdr:row>16</xdr:row>
      <xdr:rowOff>142875</xdr:rowOff>
    </xdr:to>
    <xdr:pic>
      <xdr:nvPicPr>
        <xdr:cNvPr id="21" name="070 Carpet anemone 1.jpg"/>
        <xdr:cNvPicPr>
          <a:picLocks noChangeAspect="1"/>
        </xdr:cNvPicPr>
      </xdr:nvPicPr>
      <xdr:blipFill>
        <a:blip xmlns:r="http://schemas.openxmlformats.org/officeDocument/2006/relationships" r:link="rId15"/>
        <a:stretch>
          <a:fillRect/>
        </a:stretch>
      </xdr:blipFill>
      <xdr:spPr>
        <a:xfrm>
          <a:off x="25400" y="2616200"/>
          <a:ext cx="195792" cy="117475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17</xdr:row>
      <xdr:rowOff>25400</xdr:rowOff>
    </xdr:from>
    <xdr:to>
      <xdr:col>0</xdr:col>
      <xdr:colOff>215900</xdr:colOff>
      <xdr:row>17</xdr:row>
      <xdr:rowOff>139700</xdr:rowOff>
    </xdr:to>
    <xdr:pic>
      <xdr:nvPicPr>
        <xdr:cNvPr id="22" name="108 carpet anemone.jpg"/>
        <xdr:cNvPicPr>
          <a:picLocks noChangeAspect="1"/>
        </xdr:cNvPicPr>
      </xdr:nvPicPr>
      <xdr:blipFill>
        <a:blip xmlns:r="http://schemas.openxmlformats.org/officeDocument/2006/relationships" r:link="rId16"/>
        <a:stretch>
          <a:fillRect/>
        </a:stretch>
      </xdr:blipFill>
      <xdr:spPr>
        <a:xfrm>
          <a:off x="25400" y="27781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18</xdr:row>
      <xdr:rowOff>25399</xdr:rowOff>
    </xdr:from>
    <xdr:to>
      <xdr:col>0</xdr:col>
      <xdr:colOff>221192</xdr:colOff>
      <xdr:row>18</xdr:row>
      <xdr:rowOff>142874</xdr:rowOff>
    </xdr:to>
    <xdr:pic>
      <xdr:nvPicPr>
        <xdr:cNvPr id="23" name="180 Mini carpet.jpg"/>
        <xdr:cNvPicPr>
          <a:picLocks noChangeAspect="1"/>
        </xdr:cNvPicPr>
      </xdr:nvPicPr>
      <xdr:blipFill>
        <a:blip xmlns:r="http://schemas.openxmlformats.org/officeDocument/2006/relationships" r:link="rId17"/>
        <a:stretch>
          <a:fillRect/>
        </a:stretch>
      </xdr:blipFill>
      <xdr:spPr>
        <a:xfrm>
          <a:off x="25400" y="2940049"/>
          <a:ext cx="195792" cy="117475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19</xdr:row>
      <xdr:rowOff>25400</xdr:rowOff>
    </xdr:from>
    <xdr:to>
      <xdr:col>0</xdr:col>
      <xdr:colOff>228600</xdr:colOff>
      <xdr:row>19</xdr:row>
      <xdr:rowOff>147320</xdr:rowOff>
    </xdr:to>
    <xdr:pic>
      <xdr:nvPicPr>
        <xdr:cNvPr id="24" name="181 Mini carpet.jpg"/>
        <xdr:cNvPicPr>
          <a:picLocks noChangeAspect="1"/>
        </xdr:cNvPicPr>
      </xdr:nvPicPr>
      <xdr:blipFill>
        <a:blip xmlns:r="http://schemas.openxmlformats.org/officeDocument/2006/relationships" r:link="rId18"/>
        <a:stretch>
          <a:fillRect/>
        </a:stretch>
      </xdr:blipFill>
      <xdr:spPr>
        <a:xfrm>
          <a:off x="25400" y="3101975"/>
          <a:ext cx="203200" cy="12192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20</xdr:row>
      <xdr:rowOff>25400</xdr:rowOff>
    </xdr:from>
    <xdr:to>
      <xdr:col>0</xdr:col>
      <xdr:colOff>215900</xdr:colOff>
      <xdr:row>20</xdr:row>
      <xdr:rowOff>139700</xdr:rowOff>
    </xdr:to>
    <xdr:pic>
      <xdr:nvPicPr>
        <xdr:cNvPr id="25" name="100 anemone.jpg"/>
        <xdr:cNvPicPr>
          <a:picLocks noChangeAspect="1"/>
        </xdr:cNvPicPr>
      </xdr:nvPicPr>
      <xdr:blipFill>
        <a:blip xmlns:r="http://schemas.openxmlformats.org/officeDocument/2006/relationships" r:link="rId19"/>
        <a:stretch>
          <a:fillRect/>
        </a:stretch>
      </xdr:blipFill>
      <xdr:spPr>
        <a:xfrm>
          <a:off x="25400" y="32639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21</xdr:row>
      <xdr:rowOff>25400</xdr:rowOff>
    </xdr:from>
    <xdr:to>
      <xdr:col>0</xdr:col>
      <xdr:colOff>215900</xdr:colOff>
      <xdr:row>21</xdr:row>
      <xdr:rowOff>139700</xdr:rowOff>
    </xdr:to>
    <xdr:pic>
      <xdr:nvPicPr>
        <xdr:cNvPr id="26" name="183 mini anemone.jpg"/>
        <xdr:cNvPicPr>
          <a:picLocks noChangeAspect="1"/>
        </xdr:cNvPicPr>
      </xdr:nvPicPr>
      <xdr:blipFill>
        <a:blip xmlns:r="http://schemas.openxmlformats.org/officeDocument/2006/relationships" r:link="rId20"/>
        <a:stretch>
          <a:fillRect/>
        </a:stretch>
      </xdr:blipFill>
      <xdr:spPr>
        <a:xfrm>
          <a:off x="25400" y="34258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22</xdr:row>
      <xdr:rowOff>25400</xdr:rowOff>
    </xdr:from>
    <xdr:to>
      <xdr:col>0</xdr:col>
      <xdr:colOff>215900</xdr:colOff>
      <xdr:row>22</xdr:row>
      <xdr:rowOff>139700</xdr:rowOff>
    </xdr:to>
    <xdr:pic>
      <xdr:nvPicPr>
        <xdr:cNvPr id="27" name="184 anemone.jpg"/>
        <xdr:cNvPicPr>
          <a:picLocks noChangeAspect="1"/>
        </xdr:cNvPicPr>
      </xdr:nvPicPr>
      <xdr:blipFill>
        <a:blip xmlns:r="http://schemas.openxmlformats.org/officeDocument/2006/relationships" r:link="rId21"/>
        <a:stretch>
          <a:fillRect/>
        </a:stretch>
      </xdr:blipFill>
      <xdr:spPr>
        <a:xfrm>
          <a:off x="25400" y="35877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23</xdr:row>
      <xdr:rowOff>25400</xdr:rowOff>
    </xdr:from>
    <xdr:to>
      <xdr:col>0</xdr:col>
      <xdr:colOff>215900</xdr:colOff>
      <xdr:row>23</xdr:row>
      <xdr:rowOff>139700</xdr:rowOff>
    </xdr:to>
    <xdr:pic>
      <xdr:nvPicPr>
        <xdr:cNvPr id="28" name="156 Pachycerianthus magnus.jpg"/>
        <xdr:cNvPicPr>
          <a:picLocks noChangeAspect="1"/>
        </xdr:cNvPicPr>
      </xdr:nvPicPr>
      <xdr:blipFill>
        <a:blip xmlns:r="http://schemas.openxmlformats.org/officeDocument/2006/relationships" r:link="rId22"/>
        <a:stretch>
          <a:fillRect/>
        </a:stretch>
      </xdr:blipFill>
      <xdr:spPr>
        <a:xfrm>
          <a:off x="25400" y="37496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24</xdr:row>
      <xdr:rowOff>25400</xdr:rowOff>
    </xdr:from>
    <xdr:to>
      <xdr:col>0</xdr:col>
      <xdr:colOff>237067</xdr:colOff>
      <xdr:row>24</xdr:row>
      <xdr:rowOff>152400</xdr:rowOff>
    </xdr:to>
    <xdr:pic>
      <xdr:nvPicPr>
        <xdr:cNvPr id="29" name="072 anemone 1.jpg"/>
        <xdr:cNvPicPr>
          <a:picLocks noChangeAspect="1"/>
        </xdr:cNvPicPr>
      </xdr:nvPicPr>
      <xdr:blipFill>
        <a:blip xmlns:r="http://schemas.openxmlformats.org/officeDocument/2006/relationships" r:link="rId23"/>
        <a:stretch>
          <a:fillRect/>
        </a:stretch>
      </xdr:blipFill>
      <xdr:spPr>
        <a:xfrm>
          <a:off x="25400" y="3911600"/>
          <a:ext cx="211667" cy="1270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25</xdr:row>
      <xdr:rowOff>25400</xdr:rowOff>
    </xdr:from>
    <xdr:to>
      <xdr:col>0</xdr:col>
      <xdr:colOff>215900</xdr:colOff>
      <xdr:row>25</xdr:row>
      <xdr:rowOff>139700</xdr:rowOff>
    </xdr:to>
    <xdr:pic>
      <xdr:nvPicPr>
        <xdr:cNvPr id="30" name="182 Crown anemone.jpg"/>
        <xdr:cNvPicPr>
          <a:picLocks noChangeAspect="1"/>
        </xdr:cNvPicPr>
      </xdr:nvPicPr>
      <xdr:blipFill>
        <a:blip xmlns:r="http://schemas.openxmlformats.org/officeDocument/2006/relationships" r:link="rId24"/>
        <a:stretch>
          <a:fillRect/>
        </a:stretch>
      </xdr:blipFill>
      <xdr:spPr>
        <a:xfrm>
          <a:off x="25400" y="40735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26</xdr:row>
      <xdr:rowOff>25400</xdr:rowOff>
    </xdr:from>
    <xdr:to>
      <xdr:col>0</xdr:col>
      <xdr:colOff>215900</xdr:colOff>
      <xdr:row>26</xdr:row>
      <xdr:rowOff>139700</xdr:rowOff>
    </xdr:to>
    <xdr:pic>
      <xdr:nvPicPr>
        <xdr:cNvPr id="31" name="029 Orange spot mushroom.jpg"/>
        <xdr:cNvPicPr>
          <a:picLocks noChangeAspect="1"/>
        </xdr:cNvPicPr>
      </xdr:nvPicPr>
      <xdr:blipFill>
        <a:blip xmlns:r="http://schemas.openxmlformats.org/officeDocument/2006/relationships" r:link="rId25"/>
        <a:stretch>
          <a:fillRect/>
        </a:stretch>
      </xdr:blipFill>
      <xdr:spPr>
        <a:xfrm>
          <a:off x="25400" y="42354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27</xdr:row>
      <xdr:rowOff>25400</xdr:rowOff>
    </xdr:from>
    <xdr:to>
      <xdr:col>0</xdr:col>
      <xdr:colOff>215900</xdr:colOff>
      <xdr:row>27</xdr:row>
      <xdr:rowOff>139700</xdr:rowOff>
    </xdr:to>
    <xdr:pic>
      <xdr:nvPicPr>
        <xdr:cNvPr id="32" name="057 mushroom 2.jpg"/>
        <xdr:cNvPicPr>
          <a:picLocks noChangeAspect="1"/>
        </xdr:cNvPicPr>
      </xdr:nvPicPr>
      <xdr:blipFill>
        <a:blip xmlns:r="http://schemas.openxmlformats.org/officeDocument/2006/relationships" r:link="rId26"/>
        <a:stretch>
          <a:fillRect/>
        </a:stretch>
      </xdr:blipFill>
      <xdr:spPr>
        <a:xfrm>
          <a:off x="25400" y="43973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28</xdr:row>
      <xdr:rowOff>25400</xdr:rowOff>
    </xdr:from>
    <xdr:to>
      <xdr:col>0</xdr:col>
      <xdr:colOff>215900</xdr:colOff>
      <xdr:row>28</xdr:row>
      <xdr:rowOff>139700</xdr:rowOff>
    </xdr:to>
    <xdr:pic>
      <xdr:nvPicPr>
        <xdr:cNvPr id="33" name="059 mushroom 3.jpg"/>
        <xdr:cNvPicPr>
          <a:picLocks noChangeAspect="1"/>
        </xdr:cNvPicPr>
      </xdr:nvPicPr>
      <xdr:blipFill>
        <a:blip xmlns:r="http://schemas.openxmlformats.org/officeDocument/2006/relationships" r:link="rId27"/>
        <a:stretch>
          <a:fillRect/>
        </a:stretch>
      </xdr:blipFill>
      <xdr:spPr>
        <a:xfrm>
          <a:off x="25400" y="45593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29</xdr:row>
      <xdr:rowOff>25400</xdr:rowOff>
    </xdr:from>
    <xdr:to>
      <xdr:col>0</xdr:col>
      <xdr:colOff>215900</xdr:colOff>
      <xdr:row>29</xdr:row>
      <xdr:rowOff>139700</xdr:rowOff>
    </xdr:to>
    <xdr:pic>
      <xdr:nvPicPr>
        <xdr:cNvPr id="34" name="110 mushoroom.jpg"/>
        <xdr:cNvPicPr>
          <a:picLocks noChangeAspect="1"/>
        </xdr:cNvPicPr>
      </xdr:nvPicPr>
      <xdr:blipFill>
        <a:blip xmlns:r="http://schemas.openxmlformats.org/officeDocument/2006/relationships" r:link="rId28"/>
        <a:stretch>
          <a:fillRect/>
        </a:stretch>
      </xdr:blipFill>
      <xdr:spPr>
        <a:xfrm>
          <a:off x="25400" y="47212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30</xdr:row>
      <xdr:rowOff>25400</xdr:rowOff>
    </xdr:from>
    <xdr:to>
      <xdr:col>0</xdr:col>
      <xdr:colOff>215900</xdr:colOff>
      <xdr:row>30</xdr:row>
      <xdr:rowOff>139700</xdr:rowOff>
    </xdr:to>
    <xdr:pic>
      <xdr:nvPicPr>
        <xdr:cNvPr id="35" name="114 mushroom.jpg"/>
        <xdr:cNvPicPr>
          <a:picLocks noChangeAspect="1"/>
        </xdr:cNvPicPr>
      </xdr:nvPicPr>
      <xdr:blipFill>
        <a:blip xmlns:r="http://schemas.openxmlformats.org/officeDocument/2006/relationships" r:link="rId29"/>
        <a:stretch>
          <a:fillRect/>
        </a:stretch>
      </xdr:blipFill>
      <xdr:spPr>
        <a:xfrm>
          <a:off x="25400" y="48831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31</xdr:row>
      <xdr:rowOff>25400</xdr:rowOff>
    </xdr:from>
    <xdr:to>
      <xdr:col>0</xdr:col>
      <xdr:colOff>215900</xdr:colOff>
      <xdr:row>31</xdr:row>
      <xdr:rowOff>139700</xdr:rowOff>
    </xdr:to>
    <xdr:pic>
      <xdr:nvPicPr>
        <xdr:cNvPr id="36" name="139 mushroom.jpg"/>
        <xdr:cNvPicPr>
          <a:picLocks noChangeAspect="1"/>
        </xdr:cNvPicPr>
      </xdr:nvPicPr>
      <xdr:blipFill>
        <a:blip xmlns:r="http://schemas.openxmlformats.org/officeDocument/2006/relationships" r:link="rId30"/>
        <a:stretch>
          <a:fillRect/>
        </a:stretch>
      </xdr:blipFill>
      <xdr:spPr>
        <a:xfrm>
          <a:off x="25400" y="50450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32</xdr:row>
      <xdr:rowOff>25400</xdr:rowOff>
    </xdr:from>
    <xdr:to>
      <xdr:col>0</xdr:col>
      <xdr:colOff>215900</xdr:colOff>
      <xdr:row>32</xdr:row>
      <xdr:rowOff>139700</xdr:rowOff>
    </xdr:to>
    <xdr:pic>
      <xdr:nvPicPr>
        <xdr:cNvPr id="37" name="140 mushroom.jpg"/>
        <xdr:cNvPicPr>
          <a:picLocks noChangeAspect="1"/>
        </xdr:cNvPicPr>
      </xdr:nvPicPr>
      <xdr:blipFill>
        <a:blip xmlns:r="http://schemas.openxmlformats.org/officeDocument/2006/relationships" r:link="rId31"/>
        <a:stretch>
          <a:fillRect/>
        </a:stretch>
      </xdr:blipFill>
      <xdr:spPr>
        <a:xfrm>
          <a:off x="25400" y="52070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33</xdr:row>
      <xdr:rowOff>25400</xdr:rowOff>
    </xdr:from>
    <xdr:to>
      <xdr:col>0</xdr:col>
      <xdr:colOff>215900</xdr:colOff>
      <xdr:row>33</xdr:row>
      <xdr:rowOff>139700</xdr:rowOff>
    </xdr:to>
    <xdr:pic>
      <xdr:nvPicPr>
        <xdr:cNvPr id="38" name="141 mushroom.jpg"/>
        <xdr:cNvPicPr>
          <a:picLocks noChangeAspect="1"/>
        </xdr:cNvPicPr>
      </xdr:nvPicPr>
      <xdr:blipFill>
        <a:blip xmlns:r="http://schemas.openxmlformats.org/officeDocument/2006/relationships" r:link="rId32"/>
        <a:stretch>
          <a:fillRect/>
        </a:stretch>
      </xdr:blipFill>
      <xdr:spPr>
        <a:xfrm>
          <a:off x="25400" y="53689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34</xdr:row>
      <xdr:rowOff>25400</xdr:rowOff>
    </xdr:from>
    <xdr:to>
      <xdr:col>0</xdr:col>
      <xdr:colOff>215900</xdr:colOff>
      <xdr:row>34</xdr:row>
      <xdr:rowOff>139700</xdr:rowOff>
    </xdr:to>
    <xdr:pic>
      <xdr:nvPicPr>
        <xdr:cNvPr id="39" name="146 mushroom.jpg"/>
        <xdr:cNvPicPr>
          <a:picLocks noChangeAspect="1"/>
        </xdr:cNvPicPr>
      </xdr:nvPicPr>
      <xdr:blipFill>
        <a:blip xmlns:r="http://schemas.openxmlformats.org/officeDocument/2006/relationships" r:link="rId33"/>
        <a:stretch>
          <a:fillRect/>
        </a:stretch>
      </xdr:blipFill>
      <xdr:spPr>
        <a:xfrm>
          <a:off x="25400" y="55308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35</xdr:row>
      <xdr:rowOff>25400</xdr:rowOff>
    </xdr:from>
    <xdr:to>
      <xdr:col>0</xdr:col>
      <xdr:colOff>215900</xdr:colOff>
      <xdr:row>35</xdr:row>
      <xdr:rowOff>139700</xdr:rowOff>
    </xdr:to>
    <xdr:pic>
      <xdr:nvPicPr>
        <xdr:cNvPr id="40" name="137 sea fan.jpg"/>
        <xdr:cNvPicPr>
          <a:picLocks noChangeAspect="1"/>
        </xdr:cNvPicPr>
      </xdr:nvPicPr>
      <xdr:blipFill>
        <a:blip xmlns:r="http://schemas.openxmlformats.org/officeDocument/2006/relationships" r:link="rId34"/>
        <a:stretch>
          <a:fillRect/>
        </a:stretch>
      </xdr:blipFill>
      <xdr:spPr>
        <a:xfrm>
          <a:off x="25400" y="56927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36</xdr:row>
      <xdr:rowOff>25400</xdr:rowOff>
    </xdr:from>
    <xdr:to>
      <xdr:col>0</xdr:col>
      <xdr:colOff>228600</xdr:colOff>
      <xdr:row>36</xdr:row>
      <xdr:rowOff>147320</xdr:rowOff>
    </xdr:to>
    <xdr:pic>
      <xdr:nvPicPr>
        <xdr:cNvPr id="41" name="051 sea fan.jpg"/>
        <xdr:cNvPicPr>
          <a:picLocks noChangeAspect="1"/>
        </xdr:cNvPicPr>
      </xdr:nvPicPr>
      <xdr:blipFill>
        <a:blip xmlns:r="http://schemas.openxmlformats.org/officeDocument/2006/relationships" r:link="rId35"/>
        <a:stretch>
          <a:fillRect/>
        </a:stretch>
      </xdr:blipFill>
      <xdr:spPr>
        <a:xfrm>
          <a:off x="25400" y="5854700"/>
          <a:ext cx="203200" cy="12192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37</xdr:row>
      <xdr:rowOff>25400</xdr:rowOff>
    </xdr:from>
    <xdr:to>
      <xdr:col>0</xdr:col>
      <xdr:colOff>215900</xdr:colOff>
      <xdr:row>37</xdr:row>
      <xdr:rowOff>139700</xdr:rowOff>
    </xdr:to>
    <xdr:pic>
      <xdr:nvPicPr>
        <xdr:cNvPr id="42" name="076 seafan.jpg"/>
        <xdr:cNvPicPr>
          <a:picLocks noChangeAspect="1"/>
        </xdr:cNvPicPr>
      </xdr:nvPicPr>
      <xdr:blipFill>
        <a:blip xmlns:r="http://schemas.openxmlformats.org/officeDocument/2006/relationships" r:link="rId36"/>
        <a:stretch>
          <a:fillRect/>
        </a:stretch>
      </xdr:blipFill>
      <xdr:spPr>
        <a:xfrm>
          <a:off x="25400" y="60166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38</xdr:row>
      <xdr:rowOff>25400</xdr:rowOff>
    </xdr:from>
    <xdr:to>
      <xdr:col>0</xdr:col>
      <xdr:colOff>215900</xdr:colOff>
      <xdr:row>38</xdr:row>
      <xdr:rowOff>139700</xdr:rowOff>
    </xdr:to>
    <xdr:pic>
      <xdr:nvPicPr>
        <xdr:cNvPr id="43" name="120 sea fan.jpg"/>
        <xdr:cNvPicPr>
          <a:picLocks noChangeAspect="1"/>
        </xdr:cNvPicPr>
      </xdr:nvPicPr>
      <xdr:blipFill>
        <a:blip xmlns:r="http://schemas.openxmlformats.org/officeDocument/2006/relationships" r:link="rId37"/>
        <a:stretch>
          <a:fillRect/>
        </a:stretch>
      </xdr:blipFill>
      <xdr:spPr>
        <a:xfrm>
          <a:off x="25400" y="61785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39</xdr:row>
      <xdr:rowOff>25400</xdr:rowOff>
    </xdr:from>
    <xdr:to>
      <xdr:col>0</xdr:col>
      <xdr:colOff>215900</xdr:colOff>
      <xdr:row>39</xdr:row>
      <xdr:rowOff>139700</xdr:rowOff>
    </xdr:to>
    <xdr:pic>
      <xdr:nvPicPr>
        <xdr:cNvPr id="44" name="147 Sea fan.jpg"/>
        <xdr:cNvPicPr>
          <a:picLocks noChangeAspect="1"/>
        </xdr:cNvPicPr>
      </xdr:nvPicPr>
      <xdr:blipFill>
        <a:blip xmlns:r="http://schemas.openxmlformats.org/officeDocument/2006/relationships" r:link="rId38"/>
        <a:stretch>
          <a:fillRect/>
        </a:stretch>
      </xdr:blipFill>
      <xdr:spPr>
        <a:xfrm>
          <a:off x="25400" y="63404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40</xdr:row>
      <xdr:rowOff>25400</xdr:rowOff>
    </xdr:from>
    <xdr:to>
      <xdr:col>0</xdr:col>
      <xdr:colOff>215900</xdr:colOff>
      <xdr:row>40</xdr:row>
      <xdr:rowOff>139700</xdr:rowOff>
    </xdr:to>
    <xdr:pic>
      <xdr:nvPicPr>
        <xdr:cNvPr id="45" name="157 deep water seafan.jpg"/>
        <xdr:cNvPicPr>
          <a:picLocks noChangeAspect="1"/>
        </xdr:cNvPicPr>
      </xdr:nvPicPr>
      <xdr:blipFill>
        <a:blip xmlns:r="http://schemas.openxmlformats.org/officeDocument/2006/relationships" r:link="rId39"/>
        <a:stretch>
          <a:fillRect/>
        </a:stretch>
      </xdr:blipFill>
      <xdr:spPr>
        <a:xfrm>
          <a:off x="25400" y="65024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41</xdr:row>
      <xdr:rowOff>25400</xdr:rowOff>
    </xdr:from>
    <xdr:to>
      <xdr:col>0</xdr:col>
      <xdr:colOff>215900</xdr:colOff>
      <xdr:row>41</xdr:row>
      <xdr:rowOff>139700</xdr:rowOff>
    </xdr:to>
    <xdr:pic>
      <xdr:nvPicPr>
        <xdr:cNvPr id="46" name="158 deep water seafan.jpg"/>
        <xdr:cNvPicPr>
          <a:picLocks noChangeAspect="1"/>
        </xdr:cNvPicPr>
      </xdr:nvPicPr>
      <xdr:blipFill>
        <a:blip xmlns:r="http://schemas.openxmlformats.org/officeDocument/2006/relationships" r:link="rId40"/>
        <a:stretch>
          <a:fillRect/>
        </a:stretch>
      </xdr:blipFill>
      <xdr:spPr>
        <a:xfrm>
          <a:off x="25400" y="66643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42</xdr:row>
      <xdr:rowOff>25400</xdr:rowOff>
    </xdr:from>
    <xdr:to>
      <xdr:col>0</xdr:col>
      <xdr:colOff>215900</xdr:colOff>
      <xdr:row>42</xdr:row>
      <xdr:rowOff>139700</xdr:rowOff>
    </xdr:to>
    <xdr:pic>
      <xdr:nvPicPr>
        <xdr:cNvPr id="47" name="159 deep water seafan.jpg"/>
        <xdr:cNvPicPr>
          <a:picLocks noChangeAspect="1"/>
        </xdr:cNvPicPr>
      </xdr:nvPicPr>
      <xdr:blipFill>
        <a:blip xmlns:r="http://schemas.openxmlformats.org/officeDocument/2006/relationships" r:link="rId41"/>
        <a:stretch>
          <a:fillRect/>
        </a:stretch>
      </xdr:blipFill>
      <xdr:spPr>
        <a:xfrm>
          <a:off x="25400" y="68262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43</xdr:row>
      <xdr:rowOff>25400</xdr:rowOff>
    </xdr:from>
    <xdr:to>
      <xdr:col>0</xdr:col>
      <xdr:colOff>215900</xdr:colOff>
      <xdr:row>43</xdr:row>
      <xdr:rowOff>139700</xdr:rowOff>
    </xdr:to>
    <xdr:pic>
      <xdr:nvPicPr>
        <xdr:cNvPr id="48" name="160 deep water seafan.jpg"/>
        <xdr:cNvPicPr>
          <a:picLocks noChangeAspect="1"/>
        </xdr:cNvPicPr>
      </xdr:nvPicPr>
      <xdr:blipFill>
        <a:blip xmlns:r="http://schemas.openxmlformats.org/officeDocument/2006/relationships" r:link="rId42"/>
        <a:stretch>
          <a:fillRect/>
        </a:stretch>
      </xdr:blipFill>
      <xdr:spPr>
        <a:xfrm>
          <a:off x="25400" y="69881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44</xdr:row>
      <xdr:rowOff>25400</xdr:rowOff>
    </xdr:from>
    <xdr:to>
      <xdr:col>0</xdr:col>
      <xdr:colOff>215900</xdr:colOff>
      <xdr:row>44</xdr:row>
      <xdr:rowOff>139700</xdr:rowOff>
    </xdr:to>
    <xdr:pic>
      <xdr:nvPicPr>
        <xdr:cNvPr id="49" name="118 soft coral.jpg"/>
        <xdr:cNvPicPr>
          <a:picLocks noChangeAspect="1"/>
        </xdr:cNvPicPr>
      </xdr:nvPicPr>
      <xdr:blipFill>
        <a:blip xmlns:r="http://schemas.openxmlformats.org/officeDocument/2006/relationships" r:link="rId43"/>
        <a:stretch>
          <a:fillRect/>
        </a:stretch>
      </xdr:blipFill>
      <xdr:spPr>
        <a:xfrm>
          <a:off x="25400" y="71501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45</xdr:row>
      <xdr:rowOff>25400</xdr:rowOff>
    </xdr:from>
    <xdr:to>
      <xdr:col>0</xdr:col>
      <xdr:colOff>215900</xdr:colOff>
      <xdr:row>45</xdr:row>
      <xdr:rowOff>139700</xdr:rowOff>
    </xdr:to>
    <xdr:pic>
      <xdr:nvPicPr>
        <xdr:cNvPr id="50" name="119 soft coral.jpg"/>
        <xdr:cNvPicPr>
          <a:picLocks noChangeAspect="1"/>
        </xdr:cNvPicPr>
      </xdr:nvPicPr>
      <xdr:blipFill>
        <a:blip xmlns:r="http://schemas.openxmlformats.org/officeDocument/2006/relationships" r:link="rId44"/>
        <a:stretch>
          <a:fillRect/>
        </a:stretch>
      </xdr:blipFill>
      <xdr:spPr>
        <a:xfrm>
          <a:off x="25400" y="73120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46</xdr:row>
      <xdr:rowOff>25400</xdr:rowOff>
    </xdr:from>
    <xdr:to>
      <xdr:col>0</xdr:col>
      <xdr:colOff>215900</xdr:colOff>
      <xdr:row>46</xdr:row>
      <xdr:rowOff>139700</xdr:rowOff>
    </xdr:to>
    <xdr:pic>
      <xdr:nvPicPr>
        <xdr:cNvPr id="51" name="082 Scleronephtya.jpg"/>
        <xdr:cNvPicPr>
          <a:picLocks noChangeAspect="1"/>
        </xdr:cNvPicPr>
      </xdr:nvPicPr>
      <xdr:blipFill>
        <a:blip xmlns:r="http://schemas.openxmlformats.org/officeDocument/2006/relationships" r:link="rId45"/>
        <a:stretch>
          <a:fillRect/>
        </a:stretch>
      </xdr:blipFill>
      <xdr:spPr>
        <a:xfrm>
          <a:off x="25400" y="74739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47</xdr:row>
      <xdr:rowOff>25400</xdr:rowOff>
    </xdr:from>
    <xdr:to>
      <xdr:col>0</xdr:col>
      <xdr:colOff>215900</xdr:colOff>
      <xdr:row>47</xdr:row>
      <xdr:rowOff>139700</xdr:rowOff>
    </xdr:to>
    <xdr:pic>
      <xdr:nvPicPr>
        <xdr:cNvPr id="52" name="016 softcoral.jpg"/>
        <xdr:cNvPicPr>
          <a:picLocks noChangeAspect="1"/>
        </xdr:cNvPicPr>
      </xdr:nvPicPr>
      <xdr:blipFill>
        <a:blip xmlns:r="http://schemas.openxmlformats.org/officeDocument/2006/relationships" r:link="rId46"/>
        <a:stretch>
          <a:fillRect/>
        </a:stretch>
      </xdr:blipFill>
      <xdr:spPr>
        <a:xfrm>
          <a:off x="25400" y="76358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48</xdr:row>
      <xdr:rowOff>25400</xdr:rowOff>
    </xdr:from>
    <xdr:to>
      <xdr:col>0</xdr:col>
      <xdr:colOff>215900</xdr:colOff>
      <xdr:row>48</xdr:row>
      <xdr:rowOff>139700</xdr:rowOff>
    </xdr:to>
    <xdr:pic>
      <xdr:nvPicPr>
        <xdr:cNvPr id="53" name="010 Soft coral.jpg"/>
        <xdr:cNvPicPr>
          <a:picLocks noChangeAspect="1"/>
        </xdr:cNvPicPr>
      </xdr:nvPicPr>
      <xdr:blipFill>
        <a:blip xmlns:r="http://schemas.openxmlformats.org/officeDocument/2006/relationships" r:link="rId47"/>
        <a:stretch>
          <a:fillRect/>
        </a:stretch>
      </xdr:blipFill>
      <xdr:spPr>
        <a:xfrm>
          <a:off x="25400" y="77978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49</xdr:row>
      <xdr:rowOff>25400</xdr:rowOff>
    </xdr:from>
    <xdr:to>
      <xdr:col>0</xdr:col>
      <xdr:colOff>215900</xdr:colOff>
      <xdr:row>49</xdr:row>
      <xdr:rowOff>139700</xdr:rowOff>
    </xdr:to>
    <xdr:pic>
      <xdr:nvPicPr>
        <xdr:cNvPr id="54" name="040 Red finger leather.jpg"/>
        <xdr:cNvPicPr>
          <a:picLocks noChangeAspect="1"/>
        </xdr:cNvPicPr>
      </xdr:nvPicPr>
      <xdr:blipFill>
        <a:blip xmlns:r="http://schemas.openxmlformats.org/officeDocument/2006/relationships" r:link="rId48"/>
        <a:stretch>
          <a:fillRect/>
        </a:stretch>
      </xdr:blipFill>
      <xdr:spPr>
        <a:xfrm>
          <a:off x="25400" y="79597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50</xdr:row>
      <xdr:rowOff>25400</xdr:rowOff>
    </xdr:from>
    <xdr:to>
      <xdr:col>0</xdr:col>
      <xdr:colOff>215900</xdr:colOff>
      <xdr:row>50</xdr:row>
      <xdr:rowOff>139700</xdr:rowOff>
    </xdr:to>
    <xdr:pic>
      <xdr:nvPicPr>
        <xdr:cNvPr id="55" name="104 finger leather.jpg"/>
        <xdr:cNvPicPr>
          <a:picLocks noChangeAspect="1"/>
        </xdr:cNvPicPr>
      </xdr:nvPicPr>
      <xdr:blipFill>
        <a:blip xmlns:r="http://schemas.openxmlformats.org/officeDocument/2006/relationships" r:link="rId49"/>
        <a:stretch>
          <a:fillRect/>
        </a:stretch>
      </xdr:blipFill>
      <xdr:spPr>
        <a:xfrm>
          <a:off x="25400" y="81216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51</xdr:row>
      <xdr:rowOff>25400</xdr:rowOff>
    </xdr:from>
    <xdr:to>
      <xdr:col>0</xdr:col>
      <xdr:colOff>215900</xdr:colOff>
      <xdr:row>51</xdr:row>
      <xdr:rowOff>139700</xdr:rowOff>
    </xdr:to>
    <xdr:pic>
      <xdr:nvPicPr>
        <xdr:cNvPr id="56" name="109 finger soft coral.jpg"/>
        <xdr:cNvPicPr>
          <a:picLocks noChangeAspect="1"/>
        </xdr:cNvPicPr>
      </xdr:nvPicPr>
      <xdr:blipFill>
        <a:blip xmlns:r="http://schemas.openxmlformats.org/officeDocument/2006/relationships" r:link="rId50"/>
        <a:stretch>
          <a:fillRect/>
        </a:stretch>
      </xdr:blipFill>
      <xdr:spPr>
        <a:xfrm>
          <a:off x="25400" y="82835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52</xdr:row>
      <xdr:rowOff>25400</xdr:rowOff>
    </xdr:from>
    <xdr:to>
      <xdr:col>0</xdr:col>
      <xdr:colOff>215900</xdr:colOff>
      <xdr:row>52</xdr:row>
      <xdr:rowOff>139700</xdr:rowOff>
    </xdr:to>
    <xdr:pic>
      <xdr:nvPicPr>
        <xdr:cNvPr id="57" name="143 soft coral.jpg"/>
        <xdr:cNvPicPr>
          <a:picLocks noChangeAspect="1"/>
        </xdr:cNvPicPr>
      </xdr:nvPicPr>
      <xdr:blipFill>
        <a:blip xmlns:r="http://schemas.openxmlformats.org/officeDocument/2006/relationships" r:link="rId51"/>
        <a:stretch>
          <a:fillRect/>
        </a:stretch>
      </xdr:blipFill>
      <xdr:spPr>
        <a:xfrm>
          <a:off x="25400" y="84455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53</xdr:row>
      <xdr:rowOff>25400</xdr:rowOff>
    </xdr:from>
    <xdr:to>
      <xdr:col>0</xdr:col>
      <xdr:colOff>215900</xdr:colOff>
      <xdr:row>53</xdr:row>
      <xdr:rowOff>139700</xdr:rowOff>
    </xdr:to>
    <xdr:pic>
      <xdr:nvPicPr>
        <xdr:cNvPr id="58" name="001 Green Xenia(Pumping).jpg"/>
        <xdr:cNvPicPr>
          <a:picLocks noChangeAspect="1"/>
        </xdr:cNvPicPr>
      </xdr:nvPicPr>
      <xdr:blipFill>
        <a:blip xmlns:r="http://schemas.openxmlformats.org/officeDocument/2006/relationships" r:link="rId52"/>
        <a:stretch>
          <a:fillRect/>
        </a:stretch>
      </xdr:blipFill>
      <xdr:spPr>
        <a:xfrm>
          <a:off x="25400" y="86074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54</xdr:row>
      <xdr:rowOff>25400</xdr:rowOff>
    </xdr:from>
    <xdr:to>
      <xdr:col>0</xdr:col>
      <xdr:colOff>215900</xdr:colOff>
      <xdr:row>54</xdr:row>
      <xdr:rowOff>139700</xdr:rowOff>
    </xdr:to>
    <xdr:pic>
      <xdr:nvPicPr>
        <xdr:cNvPr id="59" name="037 Blue xenia.jpg"/>
        <xdr:cNvPicPr>
          <a:picLocks noChangeAspect="1"/>
        </xdr:cNvPicPr>
      </xdr:nvPicPr>
      <xdr:blipFill>
        <a:blip xmlns:r="http://schemas.openxmlformats.org/officeDocument/2006/relationships" r:link="rId53"/>
        <a:stretch>
          <a:fillRect/>
        </a:stretch>
      </xdr:blipFill>
      <xdr:spPr>
        <a:xfrm>
          <a:off x="25400" y="876935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55</xdr:row>
      <xdr:rowOff>25400</xdr:rowOff>
    </xdr:from>
    <xdr:to>
      <xdr:col>0</xdr:col>
      <xdr:colOff>215900</xdr:colOff>
      <xdr:row>55</xdr:row>
      <xdr:rowOff>139700</xdr:rowOff>
    </xdr:to>
    <xdr:pic>
      <xdr:nvPicPr>
        <xdr:cNvPr id="60" name="043 blue xenia.jpg"/>
        <xdr:cNvPicPr>
          <a:picLocks noChangeAspect="1"/>
        </xdr:cNvPicPr>
      </xdr:nvPicPr>
      <xdr:blipFill>
        <a:blip xmlns:r="http://schemas.openxmlformats.org/officeDocument/2006/relationships" r:link="rId54"/>
        <a:stretch>
          <a:fillRect/>
        </a:stretch>
      </xdr:blipFill>
      <xdr:spPr>
        <a:xfrm>
          <a:off x="25400" y="893127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56</xdr:row>
      <xdr:rowOff>25400</xdr:rowOff>
    </xdr:from>
    <xdr:to>
      <xdr:col>0</xdr:col>
      <xdr:colOff>215900</xdr:colOff>
      <xdr:row>56</xdr:row>
      <xdr:rowOff>139700</xdr:rowOff>
    </xdr:to>
    <xdr:pic>
      <xdr:nvPicPr>
        <xdr:cNvPr id="61" name="068 Blue xenia 1.jpg"/>
        <xdr:cNvPicPr>
          <a:picLocks noChangeAspect="1"/>
        </xdr:cNvPicPr>
      </xdr:nvPicPr>
      <xdr:blipFill>
        <a:blip xmlns:r="http://schemas.openxmlformats.org/officeDocument/2006/relationships" r:link="rId55"/>
        <a:stretch>
          <a:fillRect/>
        </a:stretch>
      </xdr:blipFill>
      <xdr:spPr>
        <a:xfrm>
          <a:off x="25400" y="9093200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57</xdr:row>
      <xdr:rowOff>25400</xdr:rowOff>
    </xdr:from>
    <xdr:to>
      <xdr:col>0</xdr:col>
      <xdr:colOff>215900</xdr:colOff>
      <xdr:row>57</xdr:row>
      <xdr:rowOff>139700</xdr:rowOff>
    </xdr:to>
    <xdr:pic>
      <xdr:nvPicPr>
        <xdr:cNvPr id="62" name="164 blue Xenia.jpg"/>
        <xdr:cNvPicPr>
          <a:picLocks noChangeAspect="1"/>
        </xdr:cNvPicPr>
      </xdr:nvPicPr>
      <xdr:blipFill>
        <a:blip xmlns:r="http://schemas.openxmlformats.org/officeDocument/2006/relationships" r:link="rId56"/>
        <a:stretch>
          <a:fillRect/>
        </a:stretch>
      </xdr:blipFill>
      <xdr:spPr>
        <a:xfrm>
          <a:off x="25400" y="9255125"/>
          <a:ext cx="190500" cy="114300"/>
        </a:xfrm>
        <a:prstGeom prst="rect">
          <a:avLst/>
        </a:prstGeom>
      </xdr:spPr>
    </xdr:pic>
    <xdr:clientData fPrintsWithSheet="0"/>
  </xdr:twoCellAnchor>
  <xdr:twoCellAnchor>
    <xdr:from>
      <xdr:col>0</xdr:col>
      <xdr:colOff>25400</xdr:colOff>
      <xdr:row>58</xdr:row>
      <xdr:rowOff>25400</xdr:rowOff>
    </xdr:from>
    <xdr:to>
      <xdr:col>0</xdr:col>
      <xdr:colOff>215900</xdr:colOff>
      <xdr:row>58</xdr:row>
      <xdr:rowOff>139700</xdr:rowOff>
    </xdr:to>
    <xdr:pic>
      <xdr:nvPicPr>
        <xdr:cNvPr id="63" name="103 sponge.jpg"/>
        <xdr:cNvPicPr>
          <a:picLocks noChangeAspect="1"/>
        </xdr:cNvPicPr>
      </xdr:nvPicPr>
      <xdr:blipFill>
        <a:blip xmlns:r="http://schemas.openxmlformats.org/officeDocument/2006/relationships" r:link="rId57"/>
        <a:stretch>
          <a:fillRect/>
        </a:stretch>
      </xdr:blipFill>
      <xdr:spPr>
        <a:xfrm>
          <a:off x="25400" y="9417050"/>
          <a:ext cx="190500" cy="114300"/>
        </a:xfrm>
        <a:prstGeom prst="rect">
          <a:avLst/>
        </a:prstGeom>
      </xdr:spPr>
    </xdr:pic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k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no"/>
      <sheetName val="Magno Rechnung"/>
      <sheetName val="Lang"/>
      <sheetName val="Lang Rechnung"/>
      <sheetName val="Lohsträter"/>
      <sheetName val="Lohsträter Rechnung"/>
      <sheetName val="hk1"/>
      <sheetName val="Rechnung"/>
      <sheetName val="Zoll"/>
      <sheetName val="Cites"/>
      <sheetName val="Formular 221"/>
      <sheetName val="Ko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42157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s.google.de/images?q=Lettuce%20Nudibranch" TargetMode="External"/><Relationship Id="rId13" Type="http://schemas.openxmlformats.org/officeDocument/2006/relationships/hyperlink" Target="http://images.google.de/images?q=Mexican%20Turbo%20Snails" TargetMode="External"/><Relationship Id="rId18" Type="http://schemas.openxmlformats.org/officeDocument/2006/relationships/comments" Target="../comments1.xml"/><Relationship Id="rId3" Type="http://schemas.openxmlformats.org/officeDocument/2006/relationships/hyperlink" Target="http://images.google.de/images?q=Cypraea%20cervus" TargetMode="External"/><Relationship Id="rId7" Type="http://schemas.openxmlformats.org/officeDocument/2006/relationships/hyperlink" Target="http://images.google.de/images?q=Elysia%20crispata" TargetMode="External"/><Relationship Id="rId12" Type="http://schemas.openxmlformats.org/officeDocument/2006/relationships/hyperlink" Target="http://images.google.de/images?q=Deer%20Cowrie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http://images.google.de/images?q=Turbo%20fluctuosus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images.google.de/images?q=Nassarius%20sp." TargetMode="External"/><Relationship Id="rId6" Type="http://schemas.openxmlformats.org/officeDocument/2006/relationships/hyperlink" Target="http://images.google.de/images?q=Cyphoma%20gibbosum" TargetMode="External"/><Relationship Id="rId11" Type="http://schemas.openxmlformats.org/officeDocument/2006/relationships/hyperlink" Target="http://images.google.de/images?q=Bumblebee%20Snails" TargetMode="External"/><Relationship Id="rId5" Type="http://schemas.openxmlformats.org/officeDocument/2006/relationships/hyperlink" Target="http://images.google.de/images?q=Spondylus%20sp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images.google.de/images?q=Spiny%20Oyster" TargetMode="External"/><Relationship Id="rId4" Type="http://schemas.openxmlformats.org/officeDocument/2006/relationships/hyperlink" Target="http://images.google.de/images?q=Pusiostoma%20(engina)%20mendicaria" TargetMode="External"/><Relationship Id="rId9" Type="http://schemas.openxmlformats.org/officeDocument/2006/relationships/hyperlink" Target="http://images.google.de/images?q=Flamingo%20Tongue" TargetMode="External"/><Relationship Id="rId14" Type="http://schemas.openxmlformats.org/officeDocument/2006/relationships/hyperlink" Target="http://images.google.de/images?q=Nassarius,%20Large%20Pacifi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U219"/>
  <sheetViews>
    <sheetView tabSelected="1" topLeftCell="C7" workbookViewId="0">
      <selection activeCell="K64" sqref="K64"/>
    </sheetView>
  </sheetViews>
  <sheetFormatPr baseColWidth="10" defaultRowHeight="12.75"/>
  <cols>
    <col min="1" max="1" width="10.28515625" style="6" customWidth="1"/>
    <col min="2" max="2" width="24.7109375" style="6" customWidth="1"/>
    <col min="3" max="3" width="60.5703125" style="6" customWidth="1"/>
    <col min="4" max="4" width="12" style="6" customWidth="1"/>
    <col min="5" max="5" width="7.28515625" style="6" customWidth="1"/>
    <col min="6" max="6" width="8.42578125" style="6" customWidth="1"/>
    <col min="7" max="7" width="10.140625" style="6" customWidth="1"/>
    <col min="8" max="8" width="9.85546875" style="6" customWidth="1"/>
    <col min="9" max="9" width="10.7109375" style="6" customWidth="1"/>
    <col min="10" max="10" width="9.42578125" style="6" customWidth="1"/>
    <col min="11" max="11" width="6.42578125" style="6" customWidth="1"/>
    <col min="12" max="12" width="6.85546875" style="177" customWidth="1"/>
    <col min="13" max="16384" width="11.42578125" style="6"/>
  </cols>
  <sheetData>
    <row r="1" spans="1:21">
      <c r="A1" s="1" t="s">
        <v>0</v>
      </c>
      <c r="B1" s="2" t="s">
        <v>1</v>
      </c>
      <c r="C1" s="2" t="s">
        <v>2</v>
      </c>
      <c r="D1" s="2"/>
      <c r="E1" s="3"/>
      <c r="F1" s="1" t="s">
        <v>3</v>
      </c>
      <c r="G1" s="2" t="s">
        <v>4</v>
      </c>
      <c r="H1" s="1" t="s">
        <v>5</v>
      </c>
      <c r="I1" s="4" t="s">
        <v>6</v>
      </c>
      <c r="J1" s="2" t="s">
        <v>7</v>
      </c>
      <c r="K1" s="2" t="s">
        <v>8</v>
      </c>
      <c r="L1" s="5" t="s">
        <v>9</v>
      </c>
      <c r="P1" s="7" t="s">
        <v>10</v>
      </c>
      <c r="Q1" s="8" t="s">
        <v>11</v>
      </c>
      <c r="R1" s="9"/>
    </row>
    <row r="2" spans="1:21">
      <c r="A2" s="1"/>
      <c r="B2" s="2"/>
      <c r="C2" s="2"/>
      <c r="D2" s="10"/>
      <c r="E2" s="11"/>
      <c r="F2" s="12"/>
      <c r="G2" s="2"/>
      <c r="H2" s="1"/>
      <c r="I2" s="4"/>
      <c r="J2" s="2"/>
      <c r="K2" s="2"/>
      <c r="L2" s="5"/>
      <c r="P2" s="13"/>
      <c r="Q2" s="14">
        <v>10</v>
      </c>
    </row>
    <row r="3" spans="1:21">
      <c r="A3" s="15" t="s">
        <v>12</v>
      </c>
      <c r="B3" s="9" t="s">
        <v>13</v>
      </c>
      <c r="C3" s="9" t="s">
        <v>14</v>
      </c>
      <c r="D3" s="16"/>
      <c r="E3" s="17"/>
      <c r="F3" s="18">
        <v>12</v>
      </c>
      <c r="G3" s="19">
        <v>18</v>
      </c>
      <c r="H3" s="13"/>
      <c r="I3" s="20">
        <f t="shared" ref="I3:I8" si="0">IFERROR(IF(G3&lt;&gt;"",H3*G3,""),"")</f>
        <v>0</v>
      </c>
      <c r="J3" s="21">
        <f>IF(G3&lt;&gt;"",ROUND(F$88/F3,2),"")</f>
        <v>1.25</v>
      </c>
      <c r="K3" s="22">
        <f t="shared" ref="K3:K8" si="1">IFERROR(IF(G3&lt;&gt;"",H3*J3,""),"")</f>
        <v>0</v>
      </c>
      <c r="L3" s="17" t="s">
        <v>15</v>
      </c>
      <c r="M3" s="23" t="str">
        <f t="shared" ref="M3:M58" si="2">M2&amp;IFERROR(IF(H3*1&gt;0,A3&amp;"#"&amp;H3&amp;"$",""),"")</f>
        <v/>
      </c>
      <c r="N3" s="24" t="str">
        <f ca="1">IFERROR(VLOOKUP(A3,INDIRECT("F"&amp;MATCH("Listenende",$A:$A,0)+73):INDIRECT("G"&amp;MATCH("Listenende",$A:$A,0)+200),2,FALSE),"")</f>
        <v/>
      </c>
      <c r="O3" t="s">
        <v>16</v>
      </c>
      <c r="Q3" s="25"/>
      <c r="U3" s="6" t="s">
        <v>17</v>
      </c>
    </row>
    <row r="4" spans="1:21">
      <c r="A4" s="15" t="str">
        <f>"hk"&amp;(RIGHT(A3,3)+10)</f>
        <v>hk110</v>
      </c>
      <c r="B4" s="9"/>
      <c r="C4" s="9"/>
      <c r="D4" s="16"/>
      <c r="E4" s="17"/>
      <c r="F4" s="18"/>
      <c r="G4" s="19" t="s">
        <v>18</v>
      </c>
      <c r="H4" s="26"/>
      <c r="I4" s="20" t="str">
        <f t="shared" si="0"/>
        <v/>
      </c>
      <c r="J4" s="21"/>
      <c r="K4" s="22"/>
      <c r="L4" s="17" t="s">
        <v>15</v>
      </c>
      <c r="M4" s="23" t="str">
        <f t="shared" si="2"/>
        <v/>
      </c>
      <c r="N4" s="24" t="str">
        <f ca="1">IFERROR(VLOOKUP(A4,INDIRECT("F"&amp;MATCH("Listenende",$A:$A,0)+73):INDIRECT("G"&amp;MATCH("Listenende",$A:$A,0)+200),2,FALSE),"")</f>
        <v/>
      </c>
      <c r="O4" t="s">
        <v>16</v>
      </c>
      <c r="Q4" s="25"/>
      <c r="U4" s="6" t="s">
        <v>19</v>
      </c>
    </row>
    <row r="5" spans="1:21">
      <c r="A5" s="15" t="str">
        <f t="shared" ref="A5:A58" si="3">"hk"&amp;(RIGHT(A4,3)+10)</f>
        <v>hk120</v>
      </c>
      <c r="B5" s="9"/>
      <c r="C5" s="9"/>
      <c r="D5" s="16"/>
      <c r="E5" s="17"/>
      <c r="F5" s="18"/>
      <c r="G5" s="19" t="s">
        <v>18</v>
      </c>
      <c r="H5" s="26"/>
      <c r="I5" s="20" t="str">
        <f t="shared" si="0"/>
        <v/>
      </c>
      <c r="J5" s="21"/>
      <c r="K5" s="22"/>
      <c r="L5" s="17" t="s">
        <v>15</v>
      </c>
      <c r="M5" s="23" t="str">
        <f t="shared" si="2"/>
        <v/>
      </c>
      <c r="N5" s="24" t="str">
        <f ca="1">IFERROR(VLOOKUP(A5,INDIRECT("F"&amp;MATCH("Listenende",$A:$A,0)+73):INDIRECT("G"&amp;MATCH("Listenende",$A:$A,0)+200),2,FALSE),"")</f>
        <v/>
      </c>
      <c r="O5" t="s">
        <v>16</v>
      </c>
      <c r="Q5" s="25"/>
      <c r="U5" s="6" t="s">
        <v>20</v>
      </c>
    </row>
    <row r="6" spans="1:21">
      <c r="A6" s="15" t="str">
        <f t="shared" si="3"/>
        <v>hk130</v>
      </c>
      <c r="B6" s="9"/>
      <c r="C6" s="9"/>
      <c r="D6" s="16"/>
      <c r="E6" s="17"/>
      <c r="F6" s="18"/>
      <c r="G6" s="19" t="s">
        <v>18</v>
      </c>
      <c r="H6" s="26"/>
      <c r="I6" s="20" t="str">
        <f t="shared" si="0"/>
        <v/>
      </c>
      <c r="J6" s="21"/>
      <c r="K6" s="22"/>
      <c r="L6" s="17" t="s">
        <v>15</v>
      </c>
      <c r="M6" s="23" t="str">
        <f t="shared" si="2"/>
        <v/>
      </c>
      <c r="N6" s="24" t="str">
        <f ca="1">IFERROR(VLOOKUP(A6,INDIRECT("F"&amp;MATCH("Listenende",$A:$A,0)+73):INDIRECT("G"&amp;MATCH("Listenende",$A:$A,0)+200),2,FALSE),"")</f>
        <v/>
      </c>
      <c r="O6" t="s">
        <v>16</v>
      </c>
      <c r="Q6" s="25"/>
      <c r="U6" s="6" t="s">
        <v>21</v>
      </c>
    </row>
    <row r="7" spans="1:21">
      <c r="A7" s="15" t="str">
        <f t="shared" si="3"/>
        <v>hk140</v>
      </c>
      <c r="B7" s="9"/>
      <c r="C7" s="9"/>
      <c r="D7" s="16"/>
      <c r="E7" s="17"/>
      <c r="F7" s="18"/>
      <c r="G7" s="19" t="s">
        <v>18</v>
      </c>
      <c r="H7" s="26"/>
      <c r="I7" s="20" t="str">
        <f t="shared" si="0"/>
        <v/>
      </c>
      <c r="J7" s="21"/>
      <c r="K7" s="22"/>
      <c r="L7" s="17" t="s">
        <v>15</v>
      </c>
      <c r="M7" s="23" t="str">
        <f t="shared" si="2"/>
        <v/>
      </c>
      <c r="N7" s="24" t="str">
        <f ca="1">IFERROR(VLOOKUP(A7,INDIRECT("F"&amp;MATCH("Listenende",$A:$A,0)+73):INDIRECT("G"&amp;MATCH("Listenende",$A:$A,0)+200),2,FALSE),"")</f>
        <v/>
      </c>
      <c r="O7" t="s">
        <v>16</v>
      </c>
      <c r="Q7" s="25"/>
      <c r="U7" s="6" t="s">
        <v>22</v>
      </c>
    </row>
    <row r="8" spans="1:21">
      <c r="A8" s="27" t="str">
        <f t="shared" si="3"/>
        <v>hk150</v>
      </c>
      <c r="B8" s="28" t="s">
        <v>23</v>
      </c>
      <c r="C8" s="28" t="s">
        <v>24</v>
      </c>
      <c r="D8" s="29"/>
      <c r="E8" s="11"/>
      <c r="F8" s="30">
        <v>24</v>
      </c>
      <c r="G8" s="31">
        <v>27</v>
      </c>
      <c r="H8" s="13"/>
      <c r="I8" s="32">
        <f t="shared" si="0"/>
        <v>0</v>
      </c>
      <c r="J8" s="33">
        <f>IF(G8&lt;&gt;"",ROUND(F$88/F8,2),"")</f>
        <v>0.63</v>
      </c>
      <c r="K8" s="34">
        <f t="shared" si="1"/>
        <v>0</v>
      </c>
      <c r="L8" s="11" t="s">
        <v>25</v>
      </c>
      <c r="M8" s="23" t="str">
        <f t="shared" si="2"/>
        <v/>
      </c>
      <c r="N8" s="24" t="str">
        <f ca="1">IFERROR(VLOOKUP(A8,INDIRECT("F"&amp;MATCH("Listenende",$A:$A,0)+73):INDIRECT("G"&amp;MATCH("Listenende",$A:$A,0)+200),2,FALSE),"")</f>
        <v/>
      </c>
      <c r="O8" t="s">
        <v>16</v>
      </c>
      <c r="Q8" s="25"/>
      <c r="U8" s="6" t="s">
        <v>26</v>
      </c>
    </row>
    <row r="9" spans="1:21">
      <c r="A9" s="27" t="str">
        <f t="shared" si="3"/>
        <v>hk160</v>
      </c>
      <c r="B9" s="28"/>
      <c r="C9" s="28"/>
      <c r="D9" s="29"/>
      <c r="E9" s="11"/>
      <c r="F9" s="30"/>
      <c r="G9" s="31">
        <v>18</v>
      </c>
      <c r="H9" s="35"/>
      <c r="I9" s="32"/>
      <c r="J9" s="33"/>
      <c r="K9" s="34"/>
      <c r="L9" s="11" t="s">
        <v>15</v>
      </c>
      <c r="M9" s="23" t="str">
        <f t="shared" si="2"/>
        <v/>
      </c>
      <c r="N9" s="24" t="str">
        <f ca="1">IFERROR(VLOOKUP(A9,INDIRECT("F"&amp;MATCH("Listenende",$A:$A,0)+73):INDIRECT("G"&amp;MATCH("Listenende",$A:$A,0)+200),2,FALSE),"")</f>
        <v/>
      </c>
      <c r="O9" t="s">
        <v>16</v>
      </c>
      <c r="Q9" s="25"/>
      <c r="U9" s="6" t="s">
        <v>27</v>
      </c>
    </row>
    <row r="10" spans="1:21">
      <c r="A10" s="27" t="str">
        <f t="shared" si="3"/>
        <v>hk170</v>
      </c>
      <c r="B10" s="28"/>
      <c r="C10" s="28"/>
      <c r="D10" s="29"/>
      <c r="E10" s="11"/>
      <c r="F10" s="30"/>
      <c r="G10" s="31" t="s">
        <v>18</v>
      </c>
      <c r="H10" s="35"/>
      <c r="I10" s="32"/>
      <c r="J10" s="33"/>
      <c r="K10" s="34"/>
      <c r="L10" s="11" t="s">
        <v>15</v>
      </c>
      <c r="M10" s="23" t="str">
        <f t="shared" si="2"/>
        <v/>
      </c>
      <c r="N10" s="24" t="str">
        <f ca="1">IFERROR(VLOOKUP(A10,INDIRECT("F"&amp;MATCH("Listenende",$A:$A,0)+73):INDIRECT("G"&amp;MATCH("Listenende",$A:$A,0)+200),2,FALSE),"")</f>
        <v/>
      </c>
      <c r="O10" t="s">
        <v>16</v>
      </c>
      <c r="Q10" s="25"/>
      <c r="U10" s="6" t="s">
        <v>28</v>
      </c>
    </row>
    <row r="11" spans="1:21">
      <c r="A11" s="27" t="str">
        <f t="shared" si="3"/>
        <v>hk180</v>
      </c>
      <c r="B11" s="28"/>
      <c r="C11" s="28"/>
      <c r="D11" s="29"/>
      <c r="E11" s="11"/>
      <c r="F11" s="30"/>
      <c r="G11" s="31" t="s">
        <v>18</v>
      </c>
      <c r="H11" s="35"/>
      <c r="I11" s="32"/>
      <c r="J11" s="33"/>
      <c r="K11" s="34"/>
      <c r="L11" s="11" t="s">
        <v>15</v>
      </c>
      <c r="M11" s="23" t="str">
        <f t="shared" si="2"/>
        <v/>
      </c>
      <c r="N11" s="24" t="str">
        <f ca="1">IFERROR(VLOOKUP(A11,INDIRECT("F"&amp;MATCH("Listenende",$A:$A,0)+73):INDIRECT("G"&amp;MATCH("Listenende",$A:$A,0)+200),2,FALSE),"")</f>
        <v/>
      </c>
      <c r="O11" t="s">
        <v>16</v>
      </c>
      <c r="Q11" s="25"/>
      <c r="U11" s="6" t="s">
        <v>29</v>
      </c>
    </row>
    <row r="12" spans="1:21">
      <c r="A12" s="27" t="str">
        <f t="shared" si="3"/>
        <v>hk190</v>
      </c>
      <c r="B12" s="28"/>
      <c r="C12" s="28"/>
      <c r="D12" s="29"/>
      <c r="E12" s="11"/>
      <c r="F12" s="30"/>
      <c r="G12" s="31" t="s">
        <v>18</v>
      </c>
      <c r="H12" s="35"/>
      <c r="I12" s="32"/>
      <c r="J12" s="33"/>
      <c r="K12" s="34"/>
      <c r="L12" s="11" t="s">
        <v>15</v>
      </c>
      <c r="M12" s="23" t="str">
        <f t="shared" si="2"/>
        <v/>
      </c>
      <c r="N12" s="24" t="str">
        <f ca="1">IFERROR(VLOOKUP(A12,INDIRECT("F"&amp;MATCH("Listenende",$A:$A,0)+73):INDIRECT("G"&amp;MATCH("Listenende",$A:$A,0)+200),2,FALSE),"")</f>
        <v/>
      </c>
      <c r="O12" t="s">
        <v>16</v>
      </c>
      <c r="Q12" s="25"/>
      <c r="U12" s="6" t="s">
        <v>30</v>
      </c>
    </row>
    <row r="13" spans="1:21">
      <c r="A13" s="27" t="str">
        <f t="shared" si="3"/>
        <v>hk200</v>
      </c>
      <c r="B13" s="28"/>
      <c r="C13" s="28"/>
      <c r="D13" s="29" t="s">
        <v>31</v>
      </c>
      <c r="E13" s="11"/>
      <c r="F13" s="30"/>
      <c r="G13" s="31">
        <v>27</v>
      </c>
      <c r="H13" s="35"/>
      <c r="I13" s="32"/>
      <c r="J13" s="33"/>
      <c r="K13" s="34"/>
      <c r="L13" s="11" t="s">
        <v>25</v>
      </c>
      <c r="M13" s="23" t="str">
        <f t="shared" si="2"/>
        <v/>
      </c>
      <c r="N13" s="24" t="str">
        <f ca="1">IFERROR(VLOOKUP(A13,INDIRECT("F"&amp;MATCH("Listenende",$A:$A,0)+73):INDIRECT("G"&amp;MATCH("Listenende",$A:$A,0)+200),2,FALSE),"")</f>
        <v/>
      </c>
      <c r="O13" t="s">
        <v>16</v>
      </c>
      <c r="Q13" s="25"/>
      <c r="U13" s="6" t="s">
        <v>32</v>
      </c>
    </row>
    <row r="14" spans="1:21">
      <c r="A14" s="15" t="str">
        <f t="shared" si="3"/>
        <v>hk210</v>
      </c>
      <c r="B14" t="s">
        <v>33</v>
      </c>
      <c r="C14" s="9" t="s">
        <v>34</v>
      </c>
      <c r="D14" s="16"/>
      <c r="E14" s="17"/>
      <c r="F14" s="18">
        <v>12</v>
      </c>
      <c r="G14" s="19">
        <v>27</v>
      </c>
      <c r="H14" s="13"/>
      <c r="I14" s="20">
        <f t="shared" ref="I14" si="4">IFERROR(IF(G14&lt;&gt;"",H14*G14,""),"")</f>
        <v>0</v>
      </c>
      <c r="J14" s="21">
        <f>IF(G14&lt;&gt;"",ROUND(F$88/F14,2),"")</f>
        <v>1.25</v>
      </c>
      <c r="K14" s="22">
        <f t="shared" ref="K14" si="5">IFERROR(IF(G14&lt;&gt;"",H14*J14,""),"")</f>
        <v>0</v>
      </c>
      <c r="L14" s="17" t="s">
        <v>25</v>
      </c>
      <c r="M14" s="23" t="str">
        <f t="shared" si="2"/>
        <v/>
      </c>
      <c r="N14" s="24" t="str">
        <f ca="1">IFERROR(VLOOKUP(A14,INDIRECT("F"&amp;MATCH("Listenende",$A:$A,0)+73):INDIRECT("G"&amp;MATCH("Listenende",$A:$A,0)+200),2,FALSE),"")</f>
        <v/>
      </c>
      <c r="O14" t="s">
        <v>16</v>
      </c>
      <c r="Q14" s="25"/>
      <c r="U14" s="6" t="s">
        <v>35</v>
      </c>
    </row>
    <row r="15" spans="1:21">
      <c r="A15" s="15" t="str">
        <f t="shared" si="3"/>
        <v>hk220</v>
      </c>
      <c r="B15" s="9"/>
      <c r="C15" s="9"/>
      <c r="D15" s="16"/>
      <c r="E15" s="17"/>
      <c r="F15" s="18"/>
      <c r="G15" s="19">
        <v>27</v>
      </c>
      <c r="H15" s="26"/>
      <c r="I15" s="20"/>
      <c r="J15" s="21"/>
      <c r="K15" s="22"/>
      <c r="L15" s="17" t="s">
        <v>15</v>
      </c>
      <c r="M15" s="23" t="str">
        <f t="shared" si="2"/>
        <v/>
      </c>
      <c r="N15" s="24" t="str">
        <f ca="1">IFERROR(VLOOKUP(A15,INDIRECT("F"&amp;MATCH("Listenende",$A:$A,0)+73):INDIRECT("G"&amp;MATCH("Listenende",$A:$A,0)+200),2,FALSE),"")</f>
        <v/>
      </c>
      <c r="O15" t="s">
        <v>16</v>
      </c>
      <c r="Q15" s="25"/>
      <c r="U15" s="6" t="s">
        <v>36</v>
      </c>
    </row>
    <row r="16" spans="1:21">
      <c r="A16" s="15" t="str">
        <f t="shared" si="3"/>
        <v>hk230</v>
      </c>
      <c r="B16" s="9"/>
      <c r="C16" s="9"/>
      <c r="D16" s="16"/>
      <c r="E16" s="17"/>
      <c r="F16" s="18"/>
      <c r="G16" s="19">
        <v>27</v>
      </c>
      <c r="H16" s="26"/>
      <c r="I16" s="20"/>
      <c r="J16" s="21"/>
      <c r="K16" s="22"/>
      <c r="L16" s="17" t="s">
        <v>15</v>
      </c>
      <c r="M16" s="23" t="str">
        <f t="shared" si="2"/>
        <v/>
      </c>
      <c r="N16" s="24" t="str">
        <f ca="1">IFERROR(VLOOKUP(A16,INDIRECT("F"&amp;MATCH("Listenende",$A:$A,0)+73):INDIRECT("G"&amp;MATCH("Listenende",$A:$A,0)+200),2,FALSE),"")</f>
        <v/>
      </c>
      <c r="O16" t="s">
        <v>16</v>
      </c>
      <c r="Q16" s="25"/>
      <c r="U16" s="6" t="s">
        <v>37</v>
      </c>
    </row>
    <row r="17" spans="1:21">
      <c r="A17" s="15" t="str">
        <f t="shared" si="3"/>
        <v>hk240</v>
      </c>
      <c r="B17" s="9"/>
      <c r="C17" s="9"/>
      <c r="D17" s="16"/>
      <c r="E17" s="17"/>
      <c r="F17" s="18"/>
      <c r="G17" s="19">
        <v>18</v>
      </c>
      <c r="H17" s="26"/>
      <c r="I17" s="20"/>
      <c r="J17" s="21"/>
      <c r="K17" s="22"/>
      <c r="L17" s="17" t="s">
        <v>15</v>
      </c>
      <c r="M17" s="23" t="str">
        <f t="shared" si="2"/>
        <v/>
      </c>
      <c r="N17" s="24" t="str">
        <f ca="1">IFERROR(VLOOKUP(A17,INDIRECT("F"&amp;MATCH("Listenende",$A:$A,0)+73):INDIRECT("G"&amp;MATCH("Listenende",$A:$A,0)+200),2,FALSE),"")</f>
        <v/>
      </c>
      <c r="O17" t="s">
        <v>16</v>
      </c>
      <c r="Q17" s="25"/>
      <c r="U17" s="6" t="s">
        <v>38</v>
      </c>
    </row>
    <row r="18" spans="1:21">
      <c r="A18" s="15" t="str">
        <f t="shared" si="3"/>
        <v>hk250</v>
      </c>
      <c r="B18" s="9"/>
      <c r="C18" s="9"/>
      <c r="D18" s="16"/>
      <c r="E18" s="17"/>
      <c r="F18" s="18"/>
      <c r="G18" s="19">
        <v>18</v>
      </c>
      <c r="H18" s="26"/>
      <c r="I18" s="20"/>
      <c r="J18" s="21"/>
      <c r="K18" s="22"/>
      <c r="L18" s="17" t="s">
        <v>15</v>
      </c>
      <c r="M18" s="23" t="str">
        <f t="shared" si="2"/>
        <v/>
      </c>
      <c r="N18" s="24" t="str">
        <f ca="1">IFERROR(VLOOKUP(A18,INDIRECT("F"&amp;MATCH("Listenende",$A:$A,0)+73):INDIRECT("G"&amp;MATCH("Listenende",$A:$A,0)+200),2,FALSE),"")</f>
        <v/>
      </c>
      <c r="O18" t="s">
        <v>16</v>
      </c>
      <c r="Q18" s="25"/>
      <c r="U18" s="6" t="s">
        <v>39</v>
      </c>
    </row>
    <row r="19" spans="1:21">
      <c r="A19" s="27" t="str">
        <f t="shared" si="3"/>
        <v>hk260</v>
      </c>
      <c r="B19" s="36" t="s">
        <v>40</v>
      </c>
      <c r="C19" s="28" t="s">
        <v>41</v>
      </c>
      <c r="D19" s="29"/>
      <c r="E19" s="11"/>
      <c r="F19" s="30">
        <v>30</v>
      </c>
      <c r="G19" s="31">
        <v>18</v>
      </c>
      <c r="H19" s="13"/>
      <c r="I19" s="32">
        <f t="shared" ref="I19" si="6">IFERROR(IF(G19&lt;&gt;"",H19*G19,""),"")</f>
        <v>0</v>
      </c>
      <c r="J19" s="33">
        <f>IF(G19&lt;&gt;"",ROUND(F$88/F19,2),"")</f>
        <v>0.5</v>
      </c>
      <c r="K19" s="34">
        <f t="shared" ref="K19" si="7">IFERROR(IF(G19&lt;&gt;"",H19*J19,""),"")</f>
        <v>0</v>
      </c>
      <c r="L19" s="11" t="s">
        <v>15</v>
      </c>
      <c r="M19" s="23" t="str">
        <f t="shared" si="2"/>
        <v/>
      </c>
      <c r="N19" s="24" t="str">
        <f ca="1">IFERROR(VLOOKUP(A19,INDIRECT("F"&amp;MATCH("Listenende",$A:$A,0)+73):INDIRECT("G"&amp;MATCH("Listenende",$A:$A,0)+200),2,FALSE),"")</f>
        <v/>
      </c>
      <c r="O19" t="s">
        <v>16</v>
      </c>
      <c r="Q19" s="25"/>
      <c r="U19" s="6" t="s">
        <v>42</v>
      </c>
    </row>
    <row r="20" spans="1:21">
      <c r="A20" s="27" t="str">
        <f t="shared" si="3"/>
        <v>hk270</v>
      </c>
      <c r="B20" s="28"/>
      <c r="C20" s="28"/>
      <c r="D20" s="29"/>
      <c r="E20" s="11"/>
      <c r="F20" s="30"/>
      <c r="G20" s="31" t="s">
        <v>18</v>
      </c>
      <c r="H20" s="35"/>
      <c r="I20" s="32"/>
      <c r="J20" s="33"/>
      <c r="K20" s="34"/>
      <c r="L20" s="11" t="s">
        <v>15</v>
      </c>
      <c r="M20" s="23" t="str">
        <f t="shared" si="2"/>
        <v/>
      </c>
      <c r="N20" s="24" t="str">
        <f ca="1">IFERROR(VLOOKUP(A20,INDIRECT("F"&amp;MATCH("Listenende",$A:$A,0)+73):INDIRECT("G"&amp;MATCH("Listenende",$A:$A,0)+200),2,FALSE),"")</f>
        <v/>
      </c>
      <c r="O20" t="s">
        <v>16</v>
      </c>
      <c r="Q20" s="25"/>
      <c r="U20" s="6" t="s">
        <v>43</v>
      </c>
    </row>
    <row r="21" spans="1:21">
      <c r="A21" s="15" t="str">
        <f t="shared" si="3"/>
        <v>hk280</v>
      </c>
      <c r="B21" t="s">
        <v>44</v>
      </c>
      <c r="C21" s="9" t="s">
        <v>45</v>
      </c>
      <c r="D21" s="16"/>
      <c r="E21" s="17"/>
      <c r="F21" s="18">
        <v>30</v>
      </c>
      <c r="G21" s="19">
        <v>18</v>
      </c>
      <c r="H21" s="13"/>
      <c r="I21" s="20">
        <f t="shared" ref="I21" si="8">IFERROR(IF(G21&lt;&gt;"",H21*G21,""),"")</f>
        <v>0</v>
      </c>
      <c r="J21" s="21">
        <f>IF(G21&lt;&gt;"",ROUND(F$88/F21,2),"")</f>
        <v>0.5</v>
      </c>
      <c r="K21" s="22">
        <f t="shared" ref="K21" si="9">IFERROR(IF(G21&lt;&gt;"",H21*J21,""),"")</f>
        <v>0</v>
      </c>
      <c r="L21" s="17" t="s">
        <v>15</v>
      </c>
      <c r="M21" s="23" t="str">
        <f t="shared" si="2"/>
        <v/>
      </c>
      <c r="N21" s="24" t="str">
        <f ca="1">IFERROR(VLOOKUP(A21,INDIRECT("F"&amp;MATCH("Listenende",$A:$A,0)+73):INDIRECT("G"&amp;MATCH("Listenende",$A:$A,0)+200),2,FALSE),"")</f>
        <v/>
      </c>
      <c r="O21" t="s">
        <v>16</v>
      </c>
      <c r="Q21" s="25"/>
      <c r="U21" s="6" t="s">
        <v>46</v>
      </c>
    </row>
    <row r="22" spans="1:21">
      <c r="A22" s="15" t="str">
        <f t="shared" si="3"/>
        <v>hk290</v>
      </c>
      <c r="B22" s="9"/>
      <c r="C22" s="9"/>
      <c r="D22" s="16"/>
      <c r="E22" s="17"/>
      <c r="F22" s="18"/>
      <c r="G22" s="19" t="s">
        <v>18</v>
      </c>
      <c r="H22" s="26"/>
      <c r="I22" s="20"/>
      <c r="J22" s="21"/>
      <c r="K22" s="22"/>
      <c r="L22" s="17" t="s">
        <v>15</v>
      </c>
      <c r="M22" s="23" t="str">
        <f t="shared" si="2"/>
        <v/>
      </c>
      <c r="N22" s="24" t="str">
        <f ca="1">IFERROR(VLOOKUP(A22,INDIRECT("F"&amp;MATCH("Listenende",$A:$A,0)+73):INDIRECT("G"&amp;MATCH("Listenende",$A:$A,0)+200),2,FALSE),"")</f>
        <v/>
      </c>
      <c r="O22" t="s">
        <v>16</v>
      </c>
      <c r="Q22" s="25"/>
      <c r="U22" s="6" t="s">
        <v>47</v>
      </c>
    </row>
    <row r="23" spans="1:21">
      <c r="A23" s="27" t="str">
        <f t="shared" si="3"/>
        <v>hk300</v>
      </c>
      <c r="B23" s="28" t="s">
        <v>48</v>
      </c>
      <c r="C23" s="28" t="s">
        <v>49</v>
      </c>
      <c r="D23" s="29"/>
      <c r="E23" s="11"/>
      <c r="F23" s="30">
        <v>12</v>
      </c>
      <c r="G23" s="31">
        <v>18</v>
      </c>
      <c r="H23" s="13"/>
      <c r="I23" s="32">
        <f t="shared" ref="I23" si="10">IFERROR(IF(G23&lt;&gt;"",H23*G23,""),"")</f>
        <v>0</v>
      </c>
      <c r="J23" s="33">
        <f>IF(G23&lt;&gt;"",ROUND(F$88/F23,2),"")</f>
        <v>1.25</v>
      </c>
      <c r="K23" s="34">
        <f t="shared" ref="K23" si="11">IFERROR(IF(G23&lt;&gt;"",H23*J23,""),"")</f>
        <v>0</v>
      </c>
      <c r="L23" s="11" t="s">
        <v>15</v>
      </c>
      <c r="M23" s="23" t="str">
        <f t="shared" si="2"/>
        <v/>
      </c>
      <c r="N23" s="24" t="str">
        <f ca="1">IFERROR(VLOOKUP(A23,INDIRECT("F"&amp;MATCH("Listenende",$A:$A,0)+73):INDIRECT("G"&amp;MATCH("Listenende",$A:$A,0)+200),2,FALSE),"")</f>
        <v/>
      </c>
      <c r="O23" t="s">
        <v>16</v>
      </c>
      <c r="Q23" s="25"/>
      <c r="U23" s="6" t="s">
        <v>50</v>
      </c>
    </row>
    <row r="24" spans="1:21">
      <c r="A24" s="27" t="str">
        <f t="shared" si="3"/>
        <v>hk310</v>
      </c>
      <c r="B24" s="28"/>
      <c r="C24" s="28"/>
      <c r="D24" s="29"/>
      <c r="E24" s="11"/>
      <c r="F24" s="30"/>
      <c r="G24" s="31" t="s">
        <v>18</v>
      </c>
      <c r="H24" s="35"/>
      <c r="I24" s="32"/>
      <c r="J24" s="33"/>
      <c r="K24" s="34"/>
      <c r="L24" s="11" t="s">
        <v>15</v>
      </c>
      <c r="M24" s="23" t="str">
        <f t="shared" si="2"/>
        <v/>
      </c>
      <c r="N24" s="24" t="str">
        <f ca="1">IFERROR(VLOOKUP(A24,INDIRECT("F"&amp;MATCH("Listenende",$A:$A,0)+73):INDIRECT("G"&amp;MATCH("Listenende",$A:$A,0)+200),2,FALSE),"")</f>
        <v/>
      </c>
      <c r="O24" t="s">
        <v>16</v>
      </c>
      <c r="Q24" s="25"/>
      <c r="U24" s="6" t="s">
        <v>51</v>
      </c>
    </row>
    <row r="25" spans="1:21">
      <c r="A25" s="15" t="str">
        <f t="shared" si="3"/>
        <v>hk320</v>
      </c>
      <c r="B25" t="s">
        <v>52</v>
      </c>
      <c r="C25" s="9" t="s">
        <v>53</v>
      </c>
      <c r="D25" s="16"/>
      <c r="E25" s="17"/>
      <c r="F25" s="18">
        <v>12</v>
      </c>
      <c r="G25" s="19">
        <v>27</v>
      </c>
      <c r="H25" s="13"/>
      <c r="I25" s="20">
        <f t="shared" ref="I25" si="12">IFERROR(IF(G25&lt;&gt;"",H25*G25,""),"")</f>
        <v>0</v>
      </c>
      <c r="J25" s="21">
        <f>IF(G25&lt;&gt;"",ROUND(F$88/F25,2),"")</f>
        <v>1.25</v>
      </c>
      <c r="K25" s="22">
        <f t="shared" ref="K25" si="13">IFERROR(IF(G25&lt;&gt;"",H25*J25,""),"")</f>
        <v>0</v>
      </c>
      <c r="L25" s="37" t="s">
        <v>25</v>
      </c>
      <c r="M25" s="23" t="str">
        <f t="shared" si="2"/>
        <v/>
      </c>
      <c r="N25" s="24" t="str">
        <f ca="1">IFERROR(VLOOKUP(A25,INDIRECT("F"&amp;MATCH("Listenende",$A:$A,0)+73):INDIRECT("G"&amp;MATCH("Listenende",$A:$A,0)+200),2,FALSE),"")</f>
        <v/>
      </c>
      <c r="O25" t="s">
        <v>16</v>
      </c>
      <c r="Q25" s="25"/>
      <c r="U25" s="6" t="s">
        <v>54</v>
      </c>
    </row>
    <row r="26" spans="1:21">
      <c r="A26" s="15" t="str">
        <f t="shared" si="3"/>
        <v>hk330</v>
      </c>
      <c r="B26" s="9"/>
      <c r="C26" s="9"/>
      <c r="D26" s="16"/>
      <c r="E26" s="17"/>
      <c r="F26" s="18"/>
      <c r="G26" s="19">
        <v>18</v>
      </c>
      <c r="H26" s="26"/>
      <c r="I26" s="20"/>
      <c r="J26" s="21"/>
      <c r="K26" s="22"/>
      <c r="L26" s="17" t="s">
        <v>15</v>
      </c>
      <c r="M26" s="23" t="str">
        <f t="shared" si="2"/>
        <v/>
      </c>
      <c r="N26" s="24" t="str">
        <f ca="1">IFERROR(VLOOKUP(A26,INDIRECT("F"&amp;MATCH("Listenende",$A:$A,0)+73):INDIRECT("G"&amp;MATCH("Listenende",$A:$A,0)+200),2,FALSE),"")</f>
        <v/>
      </c>
      <c r="O26" t="s">
        <v>16</v>
      </c>
      <c r="Q26" s="25"/>
      <c r="U26" s="6" t="s">
        <v>55</v>
      </c>
    </row>
    <row r="27" spans="1:21">
      <c r="A27" s="27" t="str">
        <f t="shared" si="3"/>
        <v>hk340</v>
      </c>
      <c r="B27" s="28" t="s">
        <v>56</v>
      </c>
      <c r="C27" s="28" t="s">
        <v>57</v>
      </c>
      <c r="D27" s="29"/>
      <c r="E27" s="11"/>
      <c r="F27" s="30">
        <v>12</v>
      </c>
      <c r="G27" s="31">
        <v>18</v>
      </c>
      <c r="H27" s="13"/>
      <c r="I27" s="32">
        <f t="shared" ref="I27" si="14">IFERROR(IF(G27&lt;&gt;"",H27*G27,""),"")</f>
        <v>0</v>
      </c>
      <c r="J27" s="33">
        <f>IF(G27&lt;&gt;"",ROUND(F$88/F27,2),"")</f>
        <v>1.25</v>
      </c>
      <c r="K27" s="34">
        <f t="shared" ref="K27" si="15">IFERROR(IF(G27&lt;&gt;"",H27*J27,""),"")</f>
        <v>0</v>
      </c>
      <c r="L27" s="11" t="s">
        <v>15</v>
      </c>
      <c r="M27" s="23" t="str">
        <f t="shared" si="2"/>
        <v/>
      </c>
      <c r="N27" s="24" t="str">
        <f ca="1">IFERROR(VLOOKUP(A27,INDIRECT("F"&amp;MATCH("Listenende",$A:$A,0)+73):INDIRECT("G"&amp;MATCH("Listenende",$A:$A,0)+200),2,FALSE),"")</f>
        <v/>
      </c>
      <c r="O27" t="s">
        <v>16</v>
      </c>
      <c r="Q27" s="25"/>
      <c r="U27" s="6" t="s">
        <v>58</v>
      </c>
    </row>
    <row r="28" spans="1:21">
      <c r="A28" s="27" t="str">
        <f t="shared" si="3"/>
        <v>hk350</v>
      </c>
      <c r="B28" s="28"/>
      <c r="C28" s="28"/>
      <c r="D28" s="29"/>
      <c r="E28" s="11"/>
      <c r="F28" s="30"/>
      <c r="G28" s="31" t="s">
        <v>18</v>
      </c>
      <c r="H28" s="35"/>
      <c r="I28" s="32"/>
      <c r="J28" s="33"/>
      <c r="K28" s="34"/>
      <c r="L28" s="11" t="s">
        <v>15</v>
      </c>
      <c r="M28" s="23" t="str">
        <f t="shared" si="2"/>
        <v/>
      </c>
      <c r="N28" s="24" t="str">
        <f ca="1">IFERROR(VLOOKUP(A28,INDIRECT("F"&amp;MATCH("Listenende",$A:$A,0)+73):INDIRECT("G"&amp;MATCH("Listenende",$A:$A,0)+200),2,FALSE),"")</f>
        <v/>
      </c>
      <c r="O28" t="s">
        <v>16</v>
      </c>
      <c r="Q28" s="25"/>
      <c r="U28" s="6" t="s">
        <v>59</v>
      </c>
    </row>
    <row r="29" spans="1:21">
      <c r="A29" s="27" t="str">
        <f t="shared" si="3"/>
        <v>hk360</v>
      </c>
      <c r="B29" s="28"/>
      <c r="C29" s="28"/>
      <c r="D29" s="29"/>
      <c r="E29" s="11"/>
      <c r="F29" s="30"/>
      <c r="G29" s="31" t="s">
        <v>18</v>
      </c>
      <c r="H29" s="35"/>
      <c r="I29" s="32"/>
      <c r="J29" s="33"/>
      <c r="K29" s="34"/>
      <c r="L29" s="11" t="s">
        <v>15</v>
      </c>
      <c r="M29" s="23" t="str">
        <f t="shared" si="2"/>
        <v/>
      </c>
      <c r="N29" s="24" t="str">
        <f ca="1">IFERROR(VLOOKUP(A29,INDIRECT("F"&amp;MATCH("Listenende",$A:$A,0)+73):INDIRECT("G"&amp;MATCH("Listenende",$A:$A,0)+200),2,FALSE),"")</f>
        <v/>
      </c>
      <c r="O29" t="s">
        <v>16</v>
      </c>
      <c r="Q29" s="25"/>
      <c r="U29" s="6" t="s">
        <v>60</v>
      </c>
    </row>
    <row r="30" spans="1:21">
      <c r="A30" s="27" t="str">
        <f t="shared" si="3"/>
        <v>hk370</v>
      </c>
      <c r="B30" s="28"/>
      <c r="C30" s="28"/>
      <c r="D30" s="29"/>
      <c r="E30" s="11"/>
      <c r="F30" s="30"/>
      <c r="G30" s="31" t="s">
        <v>18</v>
      </c>
      <c r="H30" s="35"/>
      <c r="I30" s="32"/>
      <c r="J30" s="33"/>
      <c r="K30" s="34"/>
      <c r="L30" s="11" t="s">
        <v>15</v>
      </c>
      <c r="M30" s="23" t="str">
        <f t="shared" si="2"/>
        <v/>
      </c>
      <c r="N30" s="24" t="str">
        <f ca="1">IFERROR(VLOOKUP(A30,INDIRECT("F"&amp;MATCH("Listenende",$A:$A,0)+73):INDIRECT("G"&amp;MATCH("Listenende",$A:$A,0)+200),2,FALSE),"")</f>
        <v/>
      </c>
      <c r="O30" t="s">
        <v>16</v>
      </c>
      <c r="Q30" s="25"/>
      <c r="U30" s="6" t="s">
        <v>61</v>
      </c>
    </row>
    <row r="31" spans="1:21">
      <c r="A31" s="27" t="str">
        <f t="shared" si="3"/>
        <v>hk380</v>
      </c>
      <c r="B31" s="28"/>
      <c r="C31" s="28"/>
      <c r="D31" s="29"/>
      <c r="E31" s="11"/>
      <c r="F31" s="30"/>
      <c r="G31" s="31" t="s">
        <v>18</v>
      </c>
      <c r="H31" s="35"/>
      <c r="I31" s="32"/>
      <c r="J31" s="33"/>
      <c r="K31" s="34"/>
      <c r="L31" s="11" t="s">
        <v>15</v>
      </c>
      <c r="M31" s="23" t="str">
        <f t="shared" si="2"/>
        <v/>
      </c>
      <c r="N31" s="24" t="str">
        <f ca="1">IFERROR(VLOOKUP(A31,INDIRECT("F"&amp;MATCH("Listenende",$A:$A,0)+73):INDIRECT("G"&amp;MATCH("Listenende",$A:$A,0)+200),2,FALSE),"")</f>
        <v/>
      </c>
      <c r="O31" t="s">
        <v>16</v>
      </c>
      <c r="Q31" s="25"/>
      <c r="U31" s="6" t="s">
        <v>62</v>
      </c>
    </row>
    <row r="32" spans="1:21">
      <c r="A32" s="27" t="str">
        <f t="shared" si="3"/>
        <v>hk390</v>
      </c>
      <c r="B32" s="28"/>
      <c r="C32" s="28"/>
      <c r="D32" s="29"/>
      <c r="E32" s="11"/>
      <c r="F32" s="30"/>
      <c r="G32" s="31" t="s">
        <v>18</v>
      </c>
      <c r="H32" s="35"/>
      <c r="I32" s="32"/>
      <c r="J32" s="33"/>
      <c r="K32" s="34"/>
      <c r="L32" s="11" t="s">
        <v>15</v>
      </c>
      <c r="M32" s="23" t="str">
        <f t="shared" si="2"/>
        <v/>
      </c>
      <c r="N32" s="24" t="str">
        <f ca="1">IFERROR(VLOOKUP(A32,INDIRECT("F"&amp;MATCH("Listenende",$A:$A,0)+73):INDIRECT("G"&amp;MATCH("Listenende",$A:$A,0)+200),2,FALSE),"")</f>
        <v/>
      </c>
      <c r="O32" t="s">
        <v>16</v>
      </c>
      <c r="Q32" s="25"/>
      <c r="U32" s="6" t="s">
        <v>63</v>
      </c>
    </row>
    <row r="33" spans="1:21">
      <c r="A33" s="27" t="str">
        <f t="shared" si="3"/>
        <v>hk400</v>
      </c>
      <c r="B33" s="28"/>
      <c r="C33" s="28"/>
      <c r="D33" s="29"/>
      <c r="E33" s="11"/>
      <c r="F33" s="30"/>
      <c r="G33" s="31" t="s">
        <v>18</v>
      </c>
      <c r="H33" s="35"/>
      <c r="I33" s="32"/>
      <c r="J33" s="33"/>
      <c r="K33" s="34"/>
      <c r="L33" s="11" t="s">
        <v>15</v>
      </c>
      <c r="M33" s="23" t="str">
        <f t="shared" si="2"/>
        <v/>
      </c>
      <c r="N33" s="24" t="str">
        <f ca="1">IFERROR(VLOOKUP(A33,INDIRECT("F"&amp;MATCH("Listenende",$A:$A,0)+73):INDIRECT("G"&amp;MATCH("Listenende",$A:$A,0)+200),2,FALSE),"")</f>
        <v/>
      </c>
      <c r="O33" t="s">
        <v>16</v>
      </c>
      <c r="Q33" s="25"/>
      <c r="U33" s="6" t="s">
        <v>64</v>
      </c>
    </row>
    <row r="34" spans="1:21">
      <c r="A34" s="27" t="str">
        <f t="shared" si="3"/>
        <v>hk410</v>
      </c>
      <c r="B34" s="28"/>
      <c r="C34" s="28"/>
      <c r="D34" s="29"/>
      <c r="E34" s="11"/>
      <c r="F34" s="30"/>
      <c r="G34" s="31" t="s">
        <v>18</v>
      </c>
      <c r="H34" s="35"/>
      <c r="I34" s="32"/>
      <c r="J34" s="33"/>
      <c r="K34" s="34"/>
      <c r="L34" s="11" t="s">
        <v>15</v>
      </c>
      <c r="M34" s="23" t="str">
        <f t="shared" si="2"/>
        <v/>
      </c>
      <c r="N34" s="24" t="str">
        <f ca="1">IFERROR(VLOOKUP(A34,INDIRECT("F"&amp;MATCH("Listenende",$A:$A,0)+73):INDIRECT("G"&amp;MATCH("Listenende",$A:$A,0)+200),2,FALSE),"")</f>
        <v/>
      </c>
      <c r="O34" t="s">
        <v>16</v>
      </c>
      <c r="Q34" s="25"/>
      <c r="U34" s="6" t="s">
        <v>65</v>
      </c>
    </row>
    <row r="35" spans="1:21">
      <c r="A35" s="27" t="str">
        <f t="shared" si="3"/>
        <v>hk420</v>
      </c>
      <c r="B35" s="28"/>
      <c r="C35" s="28"/>
      <c r="D35" s="29"/>
      <c r="E35" s="11"/>
      <c r="F35" s="30"/>
      <c r="G35" s="31" t="s">
        <v>18</v>
      </c>
      <c r="H35" s="35"/>
      <c r="I35" s="32"/>
      <c r="J35" s="33"/>
      <c r="K35" s="34"/>
      <c r="L35" s="11" t="s">
        <v>15</v>
      </c>
      <c r="M35" s="23" t="str">
        <f t="shared" si="2"/>
        <v/>
      </c>
      <c r="N35" s="24" t="str">
        <f ca="1">IFERROR(VLOOKUP(A35,INDIRECT("F"&amp;MATCH("Listenende",$A:$A,0)+73):INDIRECT("G"&amp;MATCH("Listenende",$A:$A,0)+200),2,FALSE),"")</f>
        <v/>
      </c>
      <c r="O35" t="s">
        <v>16</v>
      </c>
      <c r="Q35" s="25"/>
      <c r="U35" s="6" t="s">
        <v>66</v>
      </c>
    </row>
    <row r="36" spans="1:21">
      <c r="A36" s="15" t="str">
        <f t="shared" si="3"/>
        <v>hk430</v>
      </c>
      <c r="B36" s="9" t="s">
        <v>67</v>
      </c>
      <c r="C36" s="9" t="s">
        <v>68</v>
      </c>
      <c r="D36" s="16"/>
      <c r="E36" s="17"/>
      <c r="F36" s="18">
        <v>6</v>
      </c>
      <c r="G36" s="19">
        <v>18</v>
      </c>
      <c r="H36" s="13"/>
      <c r="I36" s="20">
        <f t="shared" ref="I36" si="16">IFERROR(IF(G36&lt;&gt;"",H36*G36,""),"")</f>
        <v>0</v>
      </c>
      <c r="J36" s="21">
        <f>IF(G36&lt;&gt;"",ROUND(F$88/F36,2),"")</f>
        <v>2.5</v>
      </c>
      <c r="K36" s="22">
        <f t="shared" ref="K36" si="17">IFERROR(IF(G36&lt;&gt;"",H36*J36,""),"")</f>
        <v>0</v>
      </c>
      <c r="L36" s="17" t="s">
        <v>15</v>
      </c>
      <c r="M36" s="23" t="str">
        <f t="shared" si="2"/>
        <v/>
      </c>
      <c r="N36" s="24" t="str">
        <f ca="1">IFERROR(VLOOKUP(A36,INDIRECT("F"&amp;MATCH("Listenende",$A:$A,0)+73):INDIRECT("G"&amp;MATCH("Listenende",$A:$A,0)+200),2,FALSE),"")</f>
        <v/>
      </c>
      <c r="O36" t="s">
        <v>16</v>
      </c>
      <c r="Q36" s="25"/>
      <c r="U36" s="6" t="s">
        <v>69</v>
      </c>
    </row>
    <row r="37" spans="1:21">
      <c r="A37" s="15" t="str">
        <f t="shared" si="3"/>
        <v>hk440</v>
      </c>
      <c r="B37" s="9"/>
      <c r="C37" s="9"/>
      <c r="D37" s="16"/>
      <c r="E37" s="17"/>
      <c r="F37" s="18"/>
      <c r="G37" s="19" t="s">
        <v>18</v>
      </c>
      <c r="H37" s="26"/>
      <c r="I37" s="20"/>
      <c r="J37" s="21"/>
      <c r="K37" s="22"/>
      <c r="L37" s="17" t="s">
        <v>15</v>
      </c>
      <c r="M37" s="23" t="str">
        <f t="shared" si="2"/>
        <v/>
      </c>
      <c r="N37" s="24" t="str">
        <f ca="1">IFERROR(VLOOKUP(A37,INDIRECT("F"&amp;MATCH("Listenende",$A:$A,0)+73):INDIRECT("G"&amp;MATCH("Listenende",$A:$A,0)+200),2,FALSE),"")</f>
        <v/>
      </c>
      <c r="O37" t="s">
        <v>16</v>
      </c>
      <c r="Q37" s="25"/>
      <c r="U37" s="6" t="s">
        <v>70</v>
      </c>
    </row>
    <row r="38" spans="1:21">
      <c r="A38" s="15" t="str">
        <f t="shared" si="3"/>
        <v>hk450</v>
      </c>
      <c r="B38" s="9"/>
      <c r="C38" s="9"/>
      <c r="D38" s="16"/>
      <c r="E38" s="17"/>
      <c r="F38" s="18"/>
      <c r="G38" s="19" t="s">
        <v>18</v>
      </c>
      <c r="H38" s="26"/>
      <c r="I38" s="20"/>
      <c r="J38" s="21"/>
      <c r="K38" s="22"/>
      <c r="L38" s="17" t="s">
        <v>15</v>
      </c>
      <c r="M38" s="23" t="str">
        <f t="shared" si="2"/>
        <v/>
      </c>
      <c r="N38" s="24" t="str">
        <f ca="1">IFERROR(VLOOKUP(A38,INDIRECT("F"&amp;MATCH("Listenende",$A:$A,0)+73):INDIRECT("G"&amp;MATCH("Listenende",$A:$A,0)+200),2,FALSE),"")</f>
        <v/>
      </c>
      <c r="O38" t="s">
        <v>16</v>
      </c>
      <c r="Q38" s="25"/>
      <c r="U38" s="6" t="s">
        <v>71</v>
      </c>
    </row>
    <row r="39" spans="1:21">
      <c r="A39" s="15" t="str">
        <f t="shared" si="3"/>
        <v>hk460</v>
      </c>
      <c r="B39" s="9"/>
      <c r="C39" s="9"/>
      <c r="D39" s="16"/>
      <c r="E39" s="17"/>
      <c r="F39" s="18"/>
      <c r="G39" s="19" t="s">
        <v>18</v>
      </c>
      <c r="H39" s="26"/>
      <c r="I39" s="20"/>
      <c r="J39" s="21"/>
      <c r="K39" s="22"/>
      <c r="L39" s="17" t="s">
        <v>15</v>
      </c>
      <c r="M39" s="23" t="str">
        <f t="shared" si="2"/>
        <v/>
      </c>
      <c r="N39" s="24" t="str">
        <f ca="1">IFERROR(VLOOKUP(A39,INDIRECT("F"&amp;MATCH("Listenende",$A:$A,0)+73):INDIRECT("G"&amp;MATCH("Listenende",$A:$A,0)+200),2,FALSE),"")</f>
        <v/>
      </c>
      <c r="O39" t="s">
        <v>16</v>
      </c>
      <c r="Q39" s="25"/>
      <c r="U39" s="6" t="s">
        <v>72</v>
      </c>
    </row>
    <row r="40" spans="1:21">
      <c r="A40" s="15" t="str">
        <f t="shared" si="3"/>
        <v>hk470</v>
      </c>
      <c r="B40" s="9"/>
      <c r="C40" s="9"/>
      <c r="D40" s="16"/>
      <c r="E40" s="17"/>
      <c r="F40" s="18"/>
      <c r="G40" s="19" t="s">
        <v>18</v>
      </c>
      <c r="H40" s="26"/>
      <c r="I40" s="20"/>
      <c r="J40" s="21"/>
      <c r="K40" s="22"/>
      <c r="L40" s="17" t="s">
        <v>15</v>
      </c>
      <c r="M40" s="23" t="str">
        <f t="shared" si="2"/>
        <v/>
      </c>
      <c r="N40" s="24" t="str">
        <f ca="1">IFERROR(VLOOKUP(A40,INDIRECT("F"&amp;MATCH("Listenende",$A:$A,0)+73):INDIRECT("G"&amp;MATCH("Listenende",$A:$A,0)+200),2,FALSE),"")</f>
        <v/>
      </c>
      <c r="O40" t="s">
        <v>16</v>
      </c>
      <c r="Q40" s="25"/>
      <c r="U40" s="6" t="s">
        <v>73</v>
      </c>
    </row>
    <row r="41" spans="1:21">
      <c r="A41" s="15" t="str">
        <f t="shared" si="3"/>
        <v>hk480</v>
      </c>
      <c r="B41" s="9"/>
      <c r="C41" s="9"/>
      <c r="D41" s="16"/>
      <c r="E41" s="17"/>
      <c r="F41" s="18"/>
      <c r="G41" s="19" t="s">
        <v>18</v>
      </c>
      <c r="H41" s="26"/>
      <c r="I41" s="20"/>
      <c r="J41" s="21"/>
      <c r="K41" s="22"/>
      <c r="L41" s="17" t="s">
        <v>15</v>
      </c>
      <c r="M41" s="23" t="str">
        <f t="shared" si="2"/>
        <v/>
      </c>
      <c r="N41" s="24" t="str">
        <f ca="1">IFERROR(VLOOKUP(A41,INDIRECT("F"&amp;MATCH("Listenende",$A:$A,0)+73):INDIRECT("G"&amp;MATCH("Listenende",$A:$A,0)+200),2,FALSE),"")</f>
        <v/>
      </c>
      <c r="O41" t="s">
        <v>16</v>
      </c>
      <c r="Q41" s="25"/>
      <c r="U41" s="6" t="s">
        <v>74</v>
      </c>
    </row>
    <row r="42" spans="1:21">
      <c r="A42" s="15" t="str">
        <f t="shared" si="3"/>
        <v>hk490</v>
      </c>
      <c r="B42" s="9"/>
      <c r="C42" s="9"/>
      <c r="D42" s="16"/>
      <c r="E42" s="17"/>
      <c r="F42" s="18"/>
      <c r="G42" s="19" t="s">
        <v>18</v>
      </c>
      <c r="H42" s="26"/>
      <c r="I42" s="20"/>
      <c r="J42" s="21"/>
      <c r="K42" s="22"/>
      <c r="L42" s="17" t="s">
        <v>15</v>
      </c>
      <c r="M42" s="23" t="str">
        <f t="shared" si="2"/>
        <v/>
      </c>
      <c r="N42" s="24" t="str">
        <f ca="1">IFERROR(VLOOKUP(A42,INDIRECT("F"&amp;MATCH("Listenende",$A:$A,0)+73):INDIRECT("G"&amp;MATCH("Listenende",$A:$A,0)+200),2,FALSE),"")</f>
        <v/>
      </c>
      <c r="O42" t="s">
        <v>16</v>
      </c>
      <c r="Q42" s="25"/>
      <c r="U42" s="6" t="s">
        <v>75</v>
      </c>
    </row>
    <row r="43" spans="1:21">
      <c r="A43" s="15" t="str">
        <f t="shared" si="3"/>
        <v>hk500</v>
      </c>
      <c r="B43" s="9"/>
      <c r="C43" s="9"/>
      <c r="D43" s="16"/>
      <c r="E43" s="17"/>
      <c r="F43" s="18"/>
      <c r="G43" s="19" t="s">
        <v>18</v>
      </c>
      <c r="H43" s="26"/>
      <c r="I43" s="20"/>
      <c r="J43" s="21"/>
      <c r="K43" s="22"/>
      <c r="L43" s="17" t="s">
        <v>15</v>
      </c>
      <c r="M43" s="23" t="str">
        <f t="shared" si="2"/>
        <v/>
      </c>
      <c r="N43" s="24" t="str">
        <f ca="1">IFERROR(VLOOKUP(A43,INDIRECT("F"&amp;MATCH("Listenende",$A:$A,0)+73):INDIRECT("G"&amp;MATCH("Listenende",$A:$A,0)+200),2,FALSE),"")</f>
        <v/>
      </c>
      <c r="O43" t="s">
        <v>16</v>
      </c>
      <c r="Q43" s="25"/>
      <c r="U43" s="6" t="s">
        <v>76</v>
      </c>
    </row>
    <row r="44" spans="1:21">
      <c r="A44" s="15" t="str">
        <f t="shared" si="3"/>
        <v>hk510</v>
      </c>
      <c r="B44" s="9"/>
      <c r="C44" s="9"/>
      <c r="D44" s="16"/>
      <c r="E44" s="17"/>
      <c r="F44" s="18"/>
      <c r="G44" s="19" t="s">
        <v>18</v>
      </c>
      <c r="H44" s="26"/>
      <c r="I44" s="20"/>
      <c r="J44" s="21"/>
      <c r="K44" s="22"/>
      <c r="L44" s="17" t="s">
        <v>15</v>
      </c>
      <c r="M44" s="23" t="str">
        <f t="shared" si="2"/>
        <v/>
      </c>
      <c r="N44" s="24" t="str">
        <f ca="1">IFERROR(VLOOKUP(A44,INDIRECT("F"&amp;MATCH("Listenende",$A:$A,0)+73):INDIRECT("G"&amp;MATCH("Listenende",$A:$A,0)+200),2,FALSE),"")</f>
        <v/>
      </c>
      <c r="O44" t="s">
        <v>16</v>
      </c>
      <c r="Q44" s="25"/>
      <c r="U44" s="6" t="s">
        <v>77</v>
      </c>
    </row>
    <row r="45" spans="1:21">
      <c r="A45" s="27" t="str">
        <f t="shared" si="3"/>
        <v>hk520</v>
      </c>
      <c r="B45" s="28" t="s">
        <v>78</v>
      </c>
      <c r="C45" s="28" t="s">
        <v>79</v>
      </c>
      <c r="D45" s="29"/>
      <c r="E45" s="11"/>
      <c r="F45" s="30">
        <v>12</v>
      </c>
      <c r="G45" s="31">
        <v>18</v>
      </c>
      <c r="H45" s="13"/>
      <c r="I45" s="32">
        <f t="shared" ref="I45" si="18">IFERROR(IF(G45&lt;&gt;"",H45*G45,""),"")</f>
        <v>0</v>
      </c>
      <c r="J45" s="33">
        <f>IF(G45&lt;&gt;"",ROUND(F$88/F45,2),"")</f>
        <v>1.25</v>
      </c>
      <c r="K45" s="34">
        <f t="shared" ref="K45" si="19">IFERROR(IF(G45&lt;&gt;"",H45*J45,""),"")</f>
        <v>0</v>
      </c>
      <c r="L45" s="11" t="s">
        <v>15</v>
      </c>
      <c r="M45" s="23" t="str">
        <f t="shared" si="2"/>
        <v/>
      </c>
      <c r="N45" s="24" t="str">
        <f ca="1">IFERROR(VLOOKUP(A45,INDIRECT("F"&amp;MATCH("Listenende",$A:$A,0)+73):INDIRECT("G"&amp;MATCH("Listenende",$A:$A,0)+200),2,FALSE),"")</f>
        <v/>
      </c>
      <c r="O45" t="s">
        <v>16</v>
      </c>
      <c r="Q45" s="25"/>
      <c r="U45" s="6" t="s">
        <v>80</v>
      </c>
    </row>
    <row r="46" spans="1:21">
      <c r="A46" s="27" t="str">
        <f t="shared" si="3"/>
        <v>hk530</v>
      </c>
      <c r="B46" s="28"/>
      <c r="C46" s="28"/>
      <c r="D46" s="29"/>
      <c r="E46" s="11"/>
      <c r="F46" s="30"/>
      <c r="G46" s="31" t="s">
        <v>18</v>
      </c>
      <c r="H46" s="35"/>
      <c r="I46" s="32"/>
      <c r="J46" s="33"/>
      <c r="K46" s="34"/>
      <c r="L46" s="11" t="s">
        <v>15</v>
      </c>
      <c r="M46" s="23" t="str">
        <f t="shared" si="2"/>
        <v/>
      </c>
      <c r="N46" s="24" t="str">
        <f ca="1">IFERROR(VLOOKUP(A46,INDIRECT("F"&amp;MATCH("Listenende",$A:$A,0)+73):INDIRECT("G"&amp;MATCH("Listenende",$A:$A,0)+200),2,FALSE),"")</f>
        <v/>
      </c>
      <c r="O46" t="s">
        <v>16</v>
      </c>
      <c r="Q46" s="25"/>
      <c r="U46" s="6" t="s">
        <v>81</v>
      </c>
    </row>
    <row r="47" spans="1:21">
      <c r="A47" s="27" t="str">
        <f t="shared" si="3"/>
        <v>hk540</v>
      </c>
      <c r="B47" s="28"/>
      <c r="C47" s="28"/>
      <c r="D47" s="29"/>
      <c r="E47" s="11"/>
      <c r="F47" s="30"/>
      <c r="G47" s="31" t="s">
        <v>18</v>
      </c>
      <c r="H47" s="35"/>
      <c r="I47" s="32"/>
      <c r="J47" s="33"/>
      <c r="K47" s="34"/>
      <c r="L47" s="11" t="s">
        <v>15</v>
      </c>
      <c r="M47" s="23" t="str">
        <f t="shared" si="2"/>
        <v/>
      </c>
      <c r="N47" s="24" t="str">
        <f ca="1">IFERROR(VLOOKUP(A47,INDIRECT("F"&amp;MATCH("Listenende",$A:$A,0)+73):INDIRECT("G"&amp;MATCH("Listenende",$A:$A,0)+200),2,FALSE),"")</f>
        <v/>
      </c>
      <c r="O47" t="s">
        <v>16</v>
      </c>
      <c r="Q47" s="25"/>
      <c r="U47" s="6" t="s">
        <v>82</v>
      </c>
    </row>
    <row r="48" spans="1:21">
      <c r="A48" s="27" t="str">
        <f t="shared" si="3"/>
        <v>hk550</v>
      </c>
      <c r="B48" s="28"/>
      <c r="C48" s="28"/>
      <c r="D48" s="29"/>
      <c r="E48" s="11"/>
      <c r="F48" s="30"/>
      <c r="G48" s="31" t="s">
        <v>18</v>
      </c>
      <c r="H48" s="35"/>
      <c r="I48" s="32"/>
      <c r="J48" s="33"/>
      <c r="K48" s="34"/>
      <c r="L48" s="11" t="s">
        <v>15</v>
      </c>
      <c r="M48" s="23" t="str">
        <f t="shared" si="2"/>
        <v/>
      </c>
      <c r="N48" s="24" t="str">
        <f ca="1">IFERROR(VLOOKUP(A48,INDIRECT("F"&amp;MATCH("Listenende",$A:$A,0)+73):INDIRECT("G"&amp;MATCH("Listenende",$A:$A,0)+200),2,FALSE),"")</f>
        <v/>
      </c>
      <c r="O48" t="s">
        <v>16</v>
      </c>
      <c r="Q48" s="25"/>
      <c r="U48" s="6" t="s">
        <v>83</v>
      </c>
    </row>
    <row r="49" spans="1:21">
      <c r="A49" s="27" t="str">
        <f t="shared" si="3"/>
        <v>hk560</v>
      </c>
      <c r="B49" s="28"/>
      <c r="C49" s="28"/>
      <c r="D49" s="29"/>
      <c r="E49" s="11"/>
      <c r="F49" s="30"/>
      <c r="G49" s="31" t="s">
        <v>18</v>
      </c>
      <c r="H49" s="35"/>
      <c r="I49" s="32"/>
      <c r="J49" s="33"/>
      <c r="K49" s="34"/>
      <c r="L49" s="11" t="s">
        <v>15</v>
      </c>
      <c r="M49" s="23" t="str">
        <f t="shared" si="2"/>
        <v/>
      </c>
      <c r="N49" s="24" t="str">
        <f ca="1">IFERROR(VLOOKUP(A49,INDIRECT("F"&amp;MATCH("Listenende",$A:$A,0)+73):INDIRECT("G"&amp;MATCH("Listenende",$A:$A,0)+200),2,FALSE),"")</f>
        <v/>
      </c>
      <c r="O49" t="s">
        <v>16</v>
      </c>
      <c r="Q49" s="25"/>
      <c r="U49" s="6" t="s">
        <v>84</v>
      </c>
    </row>
    <row r="50" spans="1:21">
      <c r="A50" s="15" t="str">
        <f t="shared" si="3"/>
        <v>hk570</v>
      </c>
      <c r="B50" s="9" t="s">
        <v>85</v>
      </c>
      <c r="C50" s="9" t="s">
        <v>86</v>
      </c>
      <c r="D50" s="16"/>
      <c r="E50" s="17"/>
      <c r="F50" s="18">
        <v>12</v>
      </c>
      <c r="G50" s="19">
        <v>27</v>
      </c>
      <c r="H50" s="13"/>
      <c r="I50" s="20">
        <f t="shared" ref="I50" si="20">IFERROR(IF(G50&lt;&gt;"",H50*G50,""),"")</f>
        <v>0</v>
      </c>
      <c r="J50" s="21">
        <f>IF(G50&lt;&gt;"",ROUND(F$88/F50,2),"")</f>
        <v>1.25</v>
      </c>
      <c r="K50" s="22">
        <f t="shared" ref="K50" si="21">IFERROR(IF(G50&lt;&gt;"",H50*J50,""),"")</f>
        <v>0</v>
      </c>
      <c r="L50" s="37" t="s">
        <v>25</v>
      </c>
      <c r="M50" s="23" t="str">
        <f t="shared" si="2"/>
        <v/>
      </c>
      <c r="N50" s="24" t="str">
        <f ca="1">IFERROR(VLOOKUP(A50,INDIRECT("F"&amp;MATCH("Listenende",$A:$A,0)+73):INDIRECT("G"&amp;MATCH("Listenende",$A:$A,0)+200),2,FALSE),"")</f>
        <v/>
      </c>
      <c r="O50" t="s">
        <v>16</v>
      </c>
      <c r="Q50" s="25"/>
      <c r="U50" s="6" t="s">
        <v>87</v>
      </c>
    </row>
    <row r="51" spans="1:21">
      <c r="A51" s="15" t="str">
        <f t="shared" si="3"/>
        <v>hk580</v>
      </c>
      <c r="B51" s="9"/>
      <c r="C51" s="9"/>
      <c r="D51" s="16"/>
      <c r="E51" s="17"/>
      <c r="F51" s="18"/>
      <c r="G51" s="19" t="s">
        <v>18</v>
      </c>
      <c r="H51" s="26"/>
      <c r="I51" s="20"/>
      <c r="J51" s="21"/>
      <c r="K51" s="22"/>
      <c r="L51" s="17" t="s">
        <v>15</v>
      </c>
      <c r="M51" s="23" t="str">
        <f t="shared" si="2"/>
        <v/>
      </c>
      <c r="N51" s="24" t="str">
        <f ca="1">IFERROR(VLOOKUP(A51,INDIRECT("F"&amp;MATCH("Listenende",$A:$A,0)+73):INDIRECT("G"&amp;MATCH("Listenende",$A:$A,0)+200),2,FALSE),"")</f>
        <v/>
      </c>
      <c r="O51" t="s">
        <v>16</v>
      </c>
      <c r="Q51" s="25"/>
      <c r="U51" s="6" t="s">
        <v>88</v>
      </c>
    </row>
    <row r="52" spans="1:21">
      <c r="A52" s="15" t="str">
        <f t="shared" si="3"/>
        <v>hk590</v>
      </c>
      <c r="B52" s="9"/>
      <c r="C52" s="9"/>
      <c r="D52" s="16"/>
      <c r="E52" s="17"/>
      <c r="F52" s="18"/>
      <c r="G52" s="19" t="s">
        <v>18</v>
      </c>
      <c r="H52" s="26"/>
      <c r="I52" s="20"/>
      <c r="J52" s="21"/>
      <c r="K52" s="22"/>
      <c r="L52" s="17" t="s">
        <v>15</v>
      </c>
      <c r="M52" s="23" t="str">
        <f t="shared" si="2"/>
        <v/>
      </c>
      <c r="N52" s="24" t="str">
        <f ca="1">IFERROR(VLOOKUP(A52,INDIRECT("F"&amp;MATCH("Listenende",$A:$A,0)+73):INDIRECT("G"&amp;MATCH("Listenende",$A:$A,0)+200),2,FALSE),"")</f>
        <v/>
      </c>
      <c r="O52" t="s">
        <v>16</v>
      </c>
      <c r="Q52" s="25"/>
      <c r="U52" s="6" t="s">
        <v>89</v>
      </c>
    </row>
    <row r="53" spans="1:21">
      <c r="A53" s="15" t="str">
        <f t="shared" si="3"/>
        <v>hk600</v>
      </c>
      <c r="B53" s="9"/>
      <c r="C53" s="9"/>
      <c r="D53" s="16"/>
      <c r="E53" s="17"/>
      <c r="F53" s="18"/>
      <c r="G53" s="19" t="s">
        <v>18</v>
      </c>
      <c r="H53" s="26"/>
      <c r="I53" s="20"/>
      <c r="J53" s="21"/>
      <c r="K53" s="22"/>
      <c r="L53" s="17" t="s">
        <v>15</v>
      </c>
      <c r="M53" s="23" t="str">
        <f t="shared" si="2"/>
        <v/>
      </c>
      <c r="N53" s="24" t="str">
        <f ca="1">IFERROR(VLOOKUP(A53,INDIRECT("F"&amp;MATCH("Listenende",$A:$A,0)+73):INDIRECT("G"&amp;MATCH("Listenende",$A:$A,0)+200),2,FALSE),"")</f>
        <v/>
      </c>
      <c r="O53" t="s">
        <v>16</v>
      </c>
      <c r="Q53" s="25"/>
      <c r="U53" s="6" t="s">
        <v>90</v>
      </c>
    </row>
    <row r="54" spans="1:21">
      <c r="A54" s="27" t="str">
        <f t="shared" si="3"/>
        <v>hk610</v>
      </c>
      <c r="B54" s="28" t="s">
        <v>91</v>
      </c>
      <c r="C54" s="28" t="s">
        <v>92</v>
      </c>
      <c r="D54" s="29"/>
      <c r="E54" s="11"/>
      <c r="F54" s="30">
        <v>18</v>
      </c>
      <c r="G54" s="31">
        <v>18</v>
      </c>
      <c r="H54" s="13"/>
      <c r="I54" s="32">
        <f t="shared" ref="I54" si="22">IFERROR(IF(G54&lt;&gt;"",H54*G54,""),"")</f>
        <v>0</v>
      </c>
      <c r="J54" s="33">
        <f>IF(G54&lt;&gt;"",ROUND(F$88/F54,2),"")</f>
        <v>0.83</v>
      </c>
      <c r="K54" s="34">
        <f t="shared" ref="K54" si="23">IFERROR(IF(G54&lt;&gt;"",H54*J54,""),"")</f>
        <v>0</v>
      </c>
      <c r="L54" s="11" t="s">
        <v>15</v>
      </c>
      <c r="M54" s="23" t="str">
        <f t="shared" si="2"/>
        <v/>
      </c>
      <c r="N54" s="24" t="str">
        <f ca="1">IFERROR(VLOOKUP(A54,INDIRECT("F"&amp;MATCH("Listenende",$A:$A,0)+73):INDIRECT("G"&amp;MATCH("Listenende",$A:$A,0)+200),2,FALSE),"")</f>
        <v/>
      </c>
      <c r="O54" t="s">
        <v>16</v>
      </c>
      <c r="Q54" s="25"/>
      <c r="U54" s="6" t="s">
        <v>93</v>
      </c>
    </row>
    <row r="55" spans="1:21">
      <c r="A55" s="27" t="str">
        <f t="shared" si="3"/>
        <v>hk620</v>
      </c>
      <c r="B55" s="28"/>
      <c r="C55" s="28"/>
      <c r="D55" s="29"/>
      <c r="E55" s="11"/>
      <c r="F55" s="30"/>
      <c r="G55" s="31" t="s">
        <v>18</v>
      </c>
      <c r="H55" s="35"/>
      <c r="I55" s="32"/>
      <c r="J55" s="33"/>
      <c r="K55" s="34"/>
      <c r="L55" s="11" t="s">
        <v>15</v>
      </c>
      <c r="M55" s="23" t="str">
        <f t="shared" si="2"/>
        <v/>
      </c>
      <c r="N55" s="24" t="str">
        <f ca="1">IFERROR(VLOOKUP(A55,INDIRECT("F"&amp;MATCH("Listenende",$A:$A,0)+73):INDIRECT("G"&amp;MATCH("Listenende",$A:$A,0)+200),2,FALSE),"")</f>
        <v/>
      </c>
      <c r="O55" t="s">
        <v>16</v>
      </c>
      <c r="Q55" s="25"/>
      <c r="U55" s="6" t="s">
        <v>94</v>
      </c>
    </row>
    <row r="56" spans="1:21">
      <c r="A56" s="27" t="str">
        <f t="shared" si="3"/>
        <v>hk630</v>
      </c>
      <c r="B56" s="28"/>
      <c r="C56" s="28"/>
      <c r="D56" s="29"/>
      <c r="E56" s="11"/>
      <c r="F56" s="30"/>
      <c r="G56" s="31" t="s">
        <v>18</v>
      </c>
      <c r="H56" s="35"/>
      <c r="I56" s="32"/>
      <c r="J56" s="33"/>
      <c r="K56" s="34"/>
      <c r="L56" s="11" t="s">
        <v>15</v>
      </c>
      <c r="M56" s="23" t="str">
        <f t="shared" si="2"/>
        <v/>
      </c>
      <c r="N56" s="24" t="str">
        <f ca="1">IFERROR(VLOOKUP(A56,INDIRECT("F"&amp;MATCH("Listenende",$A:$A,0)+73):INDIRECT("G"&amp;MATCH("Listenende",$A:$A,0)+200),2,FALSE),"")</f>
        <v/>
      </c>
      <c r="O56" t="s">
        <v>16</v>
      </c>
      <c r="Q56" s="25"/>
      <c r="U56" s="6" t="s">
        <v>95</v>
      </c>
    </row>
    <row r="57" spans="1:21">
      <c r="A57" s="27" t="str">
        <f t="shared" si="3"/>
        <v>hk640</v>
      </c>
      <c r="B57" s="28"/>
      <c r="C57" s="28"/>
      <c r="D57" s="29"/>
      <c r="E57" s="11"/>
      <c r="F57" s="30"/>
      <c r="G57" s="31" t="s">
        <v>18</v>
      </c>
      <c r="H57" s="35"/>
      <c r="I57" s="32"/>
      <c r="J57" s="33"/>
      <c r="K57" s="34"/>
      <c r="L57" s="11" t="s">
        <v>15</v>
      </c>
      <c r="M57" s="23" t="str">
        <f t="shared" si="2"/>
        <v/>
      </c>
      <c r="N57" s="24" t="str">
        <f ca="1">IFERROR(VLOOKUP(A57,INDIRECT("F"&amp;MATCH("Listenende",$A:$A,0)+73):INDIRECT("G"&amp;MATCH("Listenende",$A:$A,0)+200),2,FALSE),"")</f>
        <v/>
      </c>
      <c r="O57" t="s">
        <v>16</v>
      </c>
      <c r="Q57" s="25"/>
      <c r="U57" s="6" t="s">
        <v>96</v>
      </c>
    </row>
    <row r="58" spans="1:21">
      <c r="A58" s="27" t="str">
        <f t="shared" si="3"/>
        <v>hk650</v>
      </c>
      <c r="B58" s="28"/>
      <c r="C58" s="28"/>
      <c r="D58" s="29"/>
      <c r="E58" s="11"/>
      <c r="F58" s="30"/>
      <c r="G58" s="31" t="s">
        <v>18</v>
      </c>
      <c r="H58" s="35"/>
      <c r="I58" s="32"/>
      <c r="J58" s="33"/>
      <c r="K58" s="34"/>
      <c r="L58" s="11" t="s">
        <v>15</v>
      </c>
      <c r="M58" s="23" t="str">
        <f t="shared" si="2"/>
        <v/>
      </c>
      <c r="N58" s="24" t="str">
        <f ca="1">IFERROR(VLOOKUP(A58,INDIRECT("F"&amp;MATCH("Listenende",$A:$A,0)+73):INDIRECT("G"&amp;MATCH("Listenende",$A:$A,0)+200),2,FALSE),"")</f>
        <v/>
      </c>
      <c r="O58" t="s">
        <v>16</v>
      </c>
      <c r="Q58" s="25"/>
      <c r="U58" s="6" t="s">
        <v>97</v>
      </c>
    </row>
    <row r="59" spans="1:21">
      <c r="A59" s="15" t="str">
        <f>"hk"&amp;(RIGHT(A58,3)+10)</f>
        <v>hk660</v>
      </c>
      <c r="B59" s="9" t="s">
        <v>98</v>
      </c>
      <c r="C59" s="9" t="s">
        <v>99</v>
      </c>
      <c r="D59" s="16"/>
      <c r="E59" s="17"/>
      <c r="F59" s="18">
        <v>12</v>
      </c>
      <c r="G59" s="19">
        <v>18</v>
      </c>
      <c r="H59" s="13"/>
      <c r="I59" s="20">
        <f t="shared" ref="I59" si="24">IFERROR(IF(G59&lt;&gt;"",H59*G59,""),"")</f>
        <v>0</v>
      </c>
      <c r="J59" s="21">
        <f>IF(G59&lt;&gt;"",ROUND(F$88/F59,2),"")</f>
        <v>1.25</v>
      </c>
      <c r="K59" s="22">
        <f t="shared" ref="K59" si="25">IFERROR(IF(G59&lt;&gt;"",H59*J59,""),"")</f>
        <v>0</v>
      </c>
      <c r="L59" s="17" t="s">
        <v>15</v>
      </c>
      <c r="M59" s="23" t="str">
        <f>M58&amp;IFERROR(IF(H59*1&gt;0,A59&amp;"#"&amp;H59&amp;"$",""),"")</f>
        <v/>
      </c>
      <c r="N59" s="24" t="str">
        <f ca="1">IFERROR(VLOOKUP(A59,INDIRECT("F"&amp;MATCH("Listenende",$A:$A,0)+73):INDIRECT("G"&amp;MATCH("Listenende",$A:$A,0)+200),2,FALSE),"")</f>
        <v/>
      </c>
      <c r="O59" t="s">
        <v>16</v>
      </c>
      <c r="Q59" s="25"/>
      <c r="U59" s="6" t="s">
        <v>100</v>
      </c>
    </row>
    <row r="60" spans="1:21" ht="13.5" thickBot="1">
      <c r="A60" s="38" t="s">
        <v>101</v>
      </c>
      <c r="B60" s="39"/>
      <c r="C60" s="39"/>
      <c r="D60" s="40"/>
      <c r="E60" s="41"/>
      <c r="F60" s="39"/>
      <c r="G60" s="39"/>
      <c r="H60" s="42">
        <f ca="1">SUM(INDIRECT("H2"):INDIRECT("H"&amp;MATCH("Listenende",$A:$A,0)-1))</f>
        <v>0</v>
      </c>
      <c r="I60" s="43">
        <f ca="1">SUM(INDIRECT("I2"):INDIRECT("I"&amp;MATCH("Listenende",$A:$A,0)-1))</f>
        <v>0</v>
      </c>
      <c r="J60" s="44"/>
      <c r="K60" s="45">
        <f ca="1">SUM(INDIRECT("K2"):INDIRECT("K"&amp;MATCH("Listenende",$A:$A,0)-1))</f>
        <v>0</v>
      </c>
      <c r="L60" s="46"/>
      <c r="M60" s="47"/>
      <c r="N60" s="47"/>
    </row>
    <row r="61" spans="1:21" ht="19.5" thickBot="1">
      <c r="A61" s="38"/>
      <c r="B61" s="48"/>
      <c r="C61" s="39"/>
      <c r="D61" s="39"/>
      <c r="E61" s="49"/>
      <c r="F61" s="39"/>
      <c r="G61" s="39"/>
      <c r="H61" s="39"/>
      <c r="I61" s="39"/>
      <c r="J61" s="39"/>
      <c r="K61" s="39"/>
      <c r="L61" s="46"/>
      <c r="M61" s="47"/>
      <c r="N61" s="47"/>
    </row>
    <row r="62" spans="1:21" ht="15">
      <c r="A62" s="38"/>
      <c r="B62" s="50" t="s">
        <v>102</v>
      </c>
      <c r="C62" s="51"/>
      <c r="D62" s="51"/>
      <c r="E62" s="51"/>
      <c r="F62" s="52"/>
      <c r="G62" s="53">
        <f ca="1">H60</f>
        <v>0</v>
      </c>
      <c r="H62" s="54">
        <f ca="1">K60</f>
        <v>0</v>
      </c>
      <c r="I62" s="55">
        <f ca="1">I60</f>
        <v>0</v>
      </c>
      <c r="J62" s="56"/>
      <c r="K62" s="39"/>
      <c r="L62" s="46"/>
      <c r="M62" s="47"/>
      <c r="N62" s="47"/>
    </row>
    <row r="63" spans="1:21">
      <c r="A63" s="38"/>
      <c r="B63" s="57" t="s">
        <v>103</v>
      </c>
      <c r="C63" s="58">
        <v>50</v>
      </c>
      <c r="D63" s="59">
        <v>0.1</v>
      </c>
      <c r="E63" s="58">
        <v>100</v>
      </c>
      <c r="F63" s="59">
        <v>0.2</v>
      </c>
      <c r="G63" s="60"/>
      <c r="H63" s="61"/>
      <c r="I63" s="62">
        <f ca="1">IF(H62&lt;C63,0,IF(H62&lt;E63,-D63*I62,-F63*I62))</f>
        <v>0</v>
      </c>
      <c r="J63" s="39"/>
      <c r="K63" s="39"/>
      <c r="L63" s="46"/>
      <c r="M63" s="47"/>
      <c r="N63" s="47"/>
    </row>
    <row r="64" spans="1:21">
      <c r="A64" s="38"/>
      <c r="B64" s="63"/>
      <c r="C64" s="64"/>
      <c r="D64" s="65"/>
      <c r="E64" s="64"/>
      <c r="F64" s="65"/>
      <c r="G64" s="66"/>
      <c r="H64" s="67"/>
      <c r="I64" s="68"/>
      <c r="J64" s="39"/>
      <c r="K64" s="39"/>
      <c r="L64" s="69"/>
      <c r="M64" s="47"/>
      <c r="N64" s="47"/>
    </row>
    <row r="65" spans="1:14">
      <c r="A65" s="38"/>
      <c r="B65" s="70" t="s">
        <v>104</v>
      </c>
      <c r="C65" s="71" t="s">
        <v>105</v>
      </c>
      <c r="D65" s="71" t="s">
        <v>106</v>
      </c>
      <c r="E65" s="71" t="s">
        <v>107</v>
      </c>
      <c r="F65" s="72" t="s">
        <v>108</v>
      </c>
      <c r="G65" s="73" t="s">
        <v>109</v>
      </c>
      <c r="H65" s="74" t="s">
        <v>110</v>
      </c>
      <c r="I65" s="75" t="s">
        <v>108</v>
      </c>
      <c r="J65" s="39"/>
      <c r="K65" s="39"/>
      <c r="L65" s="46"/>
      <c r="M65" s="47"/>
      <c r="N65" s="47"/>
    </row>
    <row r="66" spans="1:14">
      <c r="A66" s="38"/>
      <c r="B66" s="76" t="s">
        <v>111</v>
      </c>
      <c r="C66" s="77" t="s">
        <v>112</v>
      </c>
      <c r="D66" s="78">
        <v>0</v>
      </c>
      <c r="E66" s="78">
        <v>0</v>
      </c>
      <c r="F66" s="79">
        <f>IF(I66&gt;0,I66/I62,0)</f>
        <v>0</v>
      </c>
      <c r="G66" s="80">
        <f>SUMIF(O$1:O$59,"="&amp;C66,H$1:H$59)</f>
        <v>0</v>
      </c>
      <c r="H66" s="81">
        <f>SUMIF(O$1:O$59,"="&amp;C66,K$1:K$59)</f>
        <v>0</v>
      </c>
      <c r="I66" s="82">
        <f>SUMIF(O$1:O$59,"="&amp;C66,I$1:I$59)</f>
        <v>0</v>
      </c>
      <c r="J66" s="39"/>
      <c r="K66" s="39"/>
      <c r="L66" s="46"/>
      <c r="M66" s="47"/>
      <c r="N66" s="47"/>
    </row>
    <row r="67" spans="1:14">
      <c r="A67" s="38"/>
      <c r="B67" s="76" t="s">
        <v>111</v>
      </c>
      <c r="C67" s="77" t="s">
        <v>113</v>
      </c>
      <c r="D67" s="78">
        <v>0</v>
      </c>
      <c r="E67" s="78">
        <v>0</v>
      </c>
      <c r="F67" s="79">
        <f>IF(I67&gt;0,I67/I62,0)</f>
        <v>0</v>
      </c>
      <c r="G67" s="80">
        <f>SUMIF(O$1:O$59,"="&amp;C67,H$1:H$59)</f>
        <v>0</v>
      </c>
      <c r="H67" s="81">
        <f>SUMIF(O$1:O$59,"="&amp;C67,K$1:K$59)</f>
        <v>0</v>
      </c>
      <c r="I67" s="82">
        <f>SUMIF(O$1:O$59,"="&amp;C67,I$1:I$59)</f>
        <v>0</v>
      </c>
      <c r="J67" s="39"/>
      <c r="K67" s="39"/>
      <c r="L67" s="46"/>
      <c r="M67" s="47"/>
      <c r="N67" s="47"/>
    </row>
    <row r="68" spans="1:14">
      <c r="A68" s="38"/>
      <c r="B68" s="76" t="s">
        <v>114</v>
      </c>
      <c r="C68" s="77" t="s">
        <v>115</v>
      </c>
      <c r="D68" s="78">
        <v>0</v>
      </c>
      <c r="E68" s="83">
        <v>7.4999999999999997E-2</v>
      </c>
      <c r="F68" s="79">
        <f>IF(I68&gt;0,I68/I62,0)</f>
        <v>0</v>
      </c>
      <c r="G68" s="80">
        <f>SUMIF(O$1:O$59,"="&amp;C68,H$1:H$59)</f>
        <v>0</v>
      </c>
      <c r="H68" s="81">
        <f>SUMIF(O$1:O$59,"="&amp;C68,K$1:K$59)</f>
        <v>0</v>
      </c>
      <c r="I68" s="82">
        <f>SUMIF(O$1:O$59,"="&amp;C68,I$1:I$59)</f>
        <v>0</v>
      </c>
      <c r="J68" s="39"/>
      <c r="K68" s="39"/>
      <c r="L68" s="46"/>
      <c r="M68" s="47"/>
      <c r="N68" s="47"/>
    </row>
    <row r="69" spans="1:14">
      <c r="A69" s="38"/>
      <c r="B69" s="76" t="s">
        <v>114</v>
      </c>
      <c r="C69" s="77" t="s">
        <v>116</v>
      </c>
      <c r="D69" s="78">
        <v>0</v>
      </c>
      <c r="E69" s="83">
        <v>7.4999999999999997E-2</v>
      </c>
      <c r="F69" s="79">
        <f>IF(I69&gt;0,I69/I62,0)</f>
        <v>0</v>
      </c>
      <c r="G69" s="80">
        <f>SUMIF(O$1:O$59,"="&amp;C69,H$1:H$59)</f>
        <v>0</v>
      </c>
      <c r="H69" s="81">
        <f>SUMIF(O$1:O$59,"="&amp;C69,K$1:K$59)</f>
        <v>0</v>
      </c>
      <c r="I69" s="82">
        <f>SUMIF(O$1:O$59,"="&amp;C69,I$1:I$59)</f>
        <v>0</v>
      </c>
      <c r="J69" s="39"/>
      <c r="K69" s="39"/>
      <c r="L69" s="46"/>
      <c r="M69" s="47"/>
      <c r="N69" s="47"/>
    </row>
    <row r="70" spans="1:14">
      <c r="A70" s="38"/>
      <c r="B70" s="76" t="s">
        <v>117</v>
      </c>
      <c r="C70" s="77" t="s">
        <v>118</v>
      </c>
      <c r="D70" s="83">
        <v>4.2000000000000003E-2</v>
      </c>
      <c r="E70" s="78">
        <v>0.12</v>
      </c>
      <c r="F70" s="79">
        <f>IF(I70&gt;0,I70/I62,0)</f>
        <v>0</v>
      </c>
      <c r="G70" s="80">
        <f>SUMIF(O$1:O$59,"="&amp;C70,H$1:H$59)</f>
        <v>0</v>
      </c>
      <c r="H70" s="81">
        <f>SUMIF(O$1:O$59,"="&amp;C70,K$1:K$59)</f>
        <v>0</v>
      </c>
      <c r="I70" s="82">
        <f>SUMIF(O$1:O$59,"="&amp;C70,I$1:I$59)</f>
        <v>0</v>
      </c>
      <c r="J70" s="39"/>
      <c r="K70" s="39"/>
      <c r="L70" s="46"/>
      <c r="M70" s="47"/>
      <c r="N70" s="47"/>
    </row>
    <row r="71" spans="1:14">
      <c r="A71" s="38"/>
      <c r="B71" s="76" t="s">
        <v>119</v>
      </c>
      <c r="C71" s="77" t="s">
        <v>120</v>
      </c>
      <c r="D71" s="83">
        <v>2.5999999999999999E-2</v>
      </c>
      <c r="E71" s="83">
        <v>7.4999999999999997E-2</v>
      </c>
      <c r="F71" s="79">
        <f>IF(I71&gt;0,I71/I62,0)</f>
        <v>0</v>
      </c>
      <c r="G71" s="80">
        <f>SUMIF(O$1:O$59,"="&amp;C71,H$1:H$59)</f>
        <v>0</v>
      </c>
      <c r="H71" s="81">
        <f>SUMIF(O$1:O$59,"="&amp;C71,K$1:K$59)</f>
        <v>0</v>
      </c>
      <c r="I71" s="82">
        <f>SUMIF(O$1:O$59,"="&amp;C71,I$1:I$59)</f>
        <v>0</v>
      </c>
      <c r="J71" s="39"/>
      <c r="K71" s="39"/>
      <c r="L71" s="46"/>
      <c r="M71" s="47"/>
      <c r="N71" s="47"/>
    </row>
    <row r="72" spans="1:14">
      <c r="A72" s="38"/>
      <c r="B72" s="76" t="s">
        <v>121</v>
      </c>
      <c r="C72" s="77" t="s">
        <v>122</v>
      </c>
      <c r="D72" s="83">
        <v>3.7999999999999999E-2</v>
      </c>
      <c r="E72" s="78">
        <v>0.11</v>
      </c>
      <c r="F72" s="79">
        <f>IF(I72&gt;0,I72/I62,0)</f>
        <v>0</v>
      </c>
      <c r="G72" s="80">
        <f>SUMIF(O$1:O$59,"="&amp;C72,H$1:H$59)</f>
        <v>0</v>
      </c>
      <c r="H72" s="81">
        <f>SUMIF(O$1:O$59,"="&amp;C72,K$1:K$59)</f>
        <v>0</v>
      </c>
      <c r="I72" s="82">
        <f>SUMIF(O$1:O$59,"="&amp;C72,I$1:I$59)</f>
        <v>0</v>
      </c>
      <c r="J72" s="39"/>
      <c r="K72" s="39"/>
      <c r="L72" s="46"/>
      <c r="M72" s="47"/>
      <c r="N72" s="47"/>
    </row>
    <row r="73" spans="1:14">
      <c r="A73" s="38"/>
      <c r="B73" s="76" t="s">
        <v>123</v>
      </c>
      <c r="C73" s="77" t="s">
        <v>124</v>
      </c>
      <c r="D73" s="83">
        <v>3.7999999999999999E-2</v>
      </c>
      <c r="E73" s="78">
        <v>0.11</v>
      </c>
      <c r="F73" s="79">
        <f>IF(I73&gt;0,I73/I62,0)</f>
        <v>0</v>
      </c>
      <c r="G73" s="80">
        <f>SUMIF(O$1:O$59,"="&amp;C73,H$1:H$59)</f>
        <v>0</v>
      </c>
      <c r="H73" s="81">
        <f>SUMIF(O$1:O$59,"="&amp;C73,K$1:K$59)</f>
        <v>0</v>
      </c>
      <c r="I73" s="82">
        <f>SUMIF(O$1:O$59,"="&amp;C73,I$1:I$59)</f>
        <v>0</v>
      </c>
      <c r="J73" s="39"/>
      <c r="K73" s="39"/>
      <c r="L73" s="46"/>
      <c r="M73" s="47"/>
      <c r="N73" s="47"/>
    </row>
    <row r="74" spans="1:14">
      <c r="A74" s="38"/>
      <c r="B74" s="76" t="s">
        <v>125</v>
      </c>
      <c r="C74" s="77" t="s">
        <v>126</v>
      </c>
      <c r="D74" s="83">
        <v>3.7999999999999999E-2</v>
      </c>
      <c r="E74" s="78">
        <v>0.11</v>
      </c>
      <c r="F74" s="79">
        <f>IF(I74&gt;0,I74/I62,0)</f>
        <v>0</v>
      </c>
      <c r="G74" s="80">
        <f>SUMIF(O$1:O$59,"="&amp;C74,H$1:H$59)</f>
        <v>0</v>
      </c>
      <c r="H74" s="81">
        <f>SUMIF(O$1:O$59,"="&amp;C74,K$1:K$59)</f>
        <v>0</v>
      </c>
      <c r="I74" s="82">
        <f>SUMIF(O$1:O$59,"="&amp;C74,I$1:I$59)</f>
        <v>0</v>
      </c>
      <c r="J74" s="39"/>
      <c r="K74" s="39"/>
      <c r="L74" s="46"/>
      <c r="M74" s="47"/>
      <c r="N74" s="47"/>
    </row>
    <row r="75" spans="1:14">
      <c r="A75" s="38"/>
      <c r="B75" s="76" t="s">
        <v>125</v>
      </c>
      <c r="C75" s="77" t="s">
        <v>127</v>
      </c>
      <c r="D75" s="83">
        <v>3.7999999999999999E-2</v>
      </c>
      <c r="E75" s="78">
        <v>0.11</v>
      </c>
      <c r="F75" s="79">
        <f>IF(I75&gt;0,I75/I62,0)</f>
        <v>0</v>
      </c>
      <c r="G75" s="80">
        <f>SUMIF(O$1:O$59,"="&amp;C75,H$1:H$59)</f>
        <v>0</v>
      </c>
      <c r="H75" s="81">
        <f>SUMIF(O$1:O$59,"="&amp;C75,K$1:K$59)</f>
        <v>0</v>
      </c>
      <c r="I75" s="82">
        <f>SUMIF(O$1:O$59,"="&amp;C75,I$1:I$59)</f>
        <v>0</v>
      </c>
      <c r="J75" s="39"/>
      <c r="K75" s="39"/>
      <c r="L75" s="46"/>
      <c r="M75" s="47"/>
      <c r="N75" s="47"/>
    </row>
    <row r="76" spans="1:14">
      <c r="A76" s="38"/>
      <c r="B76" s="76" t="s">
        <v>125</v>
      </c>
      <c r="C76" s="77" t="s">
        <v>128</v>
      </c>
      <c r="D76" s="83">
        <v>3.7999999999999999E-2</v>
      </c>
      <c r="E76" s="78">
        <v>0.11</v>
      </c>
      <c r="F76" s="79">
        <f>IF(I76&gt;0,I76/I62,0)</f>
        <v>0</v>
      </c>
      <c r="G76" s="80">
        <f>SUMIF(O$1:O$59,"="&amp;C76,H$1:H$59)</f>
        <v>0</v>
      </c>
      <c r="H76" s="81">
        <f>SUMIF(O$1:O$59,"="&amp;C76,K$1:K$59)</f>
        <v>0</v>
      </c>
      <c r="I76" s="82">
        <f>SUMIF(O$1:O$59,"="&amp;C76,I$1:I$59)</f>
        <v>0</v>
      </c>
      <c r="J76" s="39"/>
      <c r="K76" s="39"/>
      <c r="L76" s="46"/>
      <c r="M76" s="47"/>
      <c r="N76" s="47"/>
    </row>
    <row r="77" spans="1:14">
      <c r="A77" s="38"/>
      <c r="B77" s="76" t="s">
        <v>125</v>
      </c>
      <c r="C77" s="77" t="s">
        <v>16</v>
      </c>
      <c r="D77" s="83">
        <v>3.7999999999999999E-2</v>
      </c>
      <c r="E77" s="78">
        <v>0.11</v>
      </c>
      <c r="F77" s="79">
        <f>IF(I77&gt;0,I77/I62,0)</f>
        <v>0</v>
      </c>
      <c r="G77" s="80">
        <f>SUMIF(O$1:O$59,"="&amp;C77,H$1:H$59)</f>
        <v>0</v>
      </c>
      <c r="H77" s="81">
        <f>SUMIF(O$1:O$59,"="&amp;C77,K$1:K$59)</f>
        <v>0</v>
      </c>
      <c r="I77" s="82">
        <f>SUMIF(O$1:O$59,"="&amp;C77,I$1:I$59)</f>
        <v>0</v>
      </c>
      <c r="J77" s="39"/>
      <c r="K77" s="39"/>
      <c r="L77" s="46"/>
      <c r="M77" s="47"/>
      <c r="N77" s="47"/>
    </row>
    <row r="78" spans="1:14">
      <c r="A78" s="38"/>
      <c r="B78" s="76" t="s">
        <v>125</v>
      </c>
      <c r="C78" s="77" t="s">
        <v>129</v>
      </c>
      <c r="D78" s="83">
        <v>3.7999999999999999E-2</v>
      </c>
      <c r="E78" s="78">
        <v>0.11</v>
      </c>
      <c r="F78" s="79">
        <f>IF(I78&gt;0,I78/I62,0)</f>
        <v>0</v>
      </c>
      <c r="G78" s="80">
        <f>SUMIF(O$1:O$59,"="&amp;C78,H$1:H$59)</f>
        <v>0</v>
      </c>
      <c r="H78" s="81">
        <f>SUMIF(O$1:O$59,"="&amp;C78,K$1:K$59)</f>
        <v>0</v>
      </c>
      <c r="I78" s="82">
        <f>SUMIF(O$1:O$59,"="&amp;C78,I$1:I$59)</f>
        <v>0</v>
      </c>
      <c r="J78" s="39"/>
      <c r="K78" s="39"/>
      <c r="L78" s="46"/>
      <c r="M78" s="47"/>
      <c r="N78" s="47"/>
    </row>
    <row r="79" spans="1:14">
      <c r="A79" s="38"/>
      <c r="B79" s="76" t="s">
        <v>130</v>
      </c>
      <c r="C79" s="77" t="s">
        <v>131</v>
      </c>
      <c r="D79" s="78">
        <v>0</v>
      </c>
      <c r="E79" s="78">
        <v>0</v>
      </c>
      <c r="F79" s="79">
        <f>IF(I79&gt;0,I79/I62,0)</f>
        <v>0</v>
      </c>
      <c r="G79" s="80">
        <f>SUMIF(O$1:O$59,"="&amp;C79,H$1:H$59)</f>
        <v>0</v>
      </c>
      <c r="H79" s="81">
        <f>SUMIF(O$1:O$59,"="&amp;C79,K$1:K$59)</f>
        <v>0</v>
      </c>
      <c r="I79" s="82">
        <f>SUMIF(O$1:O$59,"="&amp;C79,I$1:I$59)</f>
        <v>0</v>
      </c>
      <c r="J79" s="39"/>
      <c r="K79" s="39"/>
      <c r="L79" s="46"/>
      <c r="M79" s="47"/>
      <c r="N79" s="47"/>
    </row>
    <row r="80" spans="1:14">
      <c r="A80" s="38"/>
      <c r="B80" s="76" t="s">
        <v>132</v>
      </c>
      <c r="C80" s="77" t="s">
        <v>133</v>
      </c>
      <c r="D80" s="78">
        <v>0</v>
      </c>
      <c r="E80" s="78">
        <v>0</v>
      </c>
      <c r="F80" s="79">
        <f>IF(I80&gt;0,I80/I62,0)</f>
        <v>0</v>
      </c>
      <c r="G80" s="80">
        <f>SUMIF(O$1:O$59,"="&amp;C80,H$1:H$59)</f>
        <v>0</v>
      </c>
      <c r="H80" s="81">
        <f>SUMIF(O$1:O$59,"="&amp;C80,K$1:K$59)</f>
        <v>0</v>
      </c>
      <c r="I80" s="82">
        <f>SUMIF(O$1:O$59,"="&amp;C80,I$1:I$59)</f>
        <v>0</v>
      </c>
      <c r="J80" s="39"/>
      <c r="K80" s="39"/>
      <c r="L80" s="46"/>
      <c r="M80" s="47"/>
      <c r="N80" s="47"/>
    </row>
    <row r="81" spans="1:14">
      <c r="A81" s="38"/>
      <c r="B81" s="76" t="s">
        <v>134</v>
      </c>
      <c r="C81" s="77" t="s">
        <v>135</v>
      </c>
      <c r="D81" s="83">
        <v>4.8000000000000001E-2</v>
      </c>
      <c r="E81" s="83">
        <v>8.3000000000000004E-2</v>
      </c>
      <c r="F81" s="79">
        <f>IF(I81&gt;0,I81/I62,0)</f>
        <v>0</v>
      </c>
      <c r="G81" s="80">
        <f>SUMIF(O$1:O$59,"="&amp;C81,H$1:H$59)</f>
        <v>0</v>
      </c>
      <c r="H81" s="81">
        <f>SUMIF(O$1:O$59,"="&amp;C81,K$1:K$59)</f>
        <v>0</v>
      </c>
      <c r="I81" s="82">
        <f>SUMIF(O$1:O$59,"="&amp;C81,I$1:I$59)</f>
        <v>0</v>
      </c>
      <c r="J81" s="39"/>
      <c r="K81" s="39"/>
      <c r="L81" s="46"/>
      <c r="M81" s="47"/>
      <c r="N81" s="47"/>
    </row>
    <row r="82" spans="1:14">
      <c r="A82" s="38"/>
      <c r="B82" s="76" t="s">
        <v>134</v>
      </c>
      <c r="C82" s="77" t="s">
        <v>136</v>
      </c>
      <c r="D82" s="83">
        <v>4.8000000000000001E-2</v>
      </c>
      <c r="E82" s="83">
        <v>8.3000000000000004E-2</v>
      </c>
      <c r="F82" s="79">
        <f>IF(I82&gt;0,I82/I62,0)</f>
        <v>0</v>
      </c>
      <c r="G82" s="80">
        <f>SUMIF(O$1:O$59,"="&amp;C82,H$1:H$59)</f>
        <v>0</v>
      </c>
      <c r="H82" s="81">
        <f>SUMIF(O$1:O$59,"="&amp;C82,K$1:K$59)</f>
        <v>0</v>
      </c>
      <c r="I82" s="82">
        <f>SUMIF(O$1:O$59,"="&amp;C82,I$1:I$59)</f>
        <v>0</v>
      </c>
      <c r="J82" s="39"/>
      <c r="K82" s="39"/>
      <c r="L82" s="46"/>
      <c r="M82" s="47"/>
      <c r="N82" s="47"/>
    </row>
    <row r="83" spans="1:14">
      <c r="A83" s="38"/>
      <c r="B83" s="84"/>
      <c r="C83" s="77" t="s">
        <v>137</v>
      </c>
      <c r="D83" s="77"/>
      <c r="E83" s="77"/>
      <c r="F83" s="85"/>
      <c r="G83" s="73">
        <f ca="1">ROUNDUP(H62/F88,0)</f>
        <v>0</v>
      </c>
      <c r="H83" s="74">
        <f ca="1">G83*2</f>
        <v>0</v>
      </c>
      <c r="I83" s="82"/>
      <c r="J83" s="39"/>
      <c r="K83" s="39"/>
      <c r="L83" s="46"/>
      <c r="M83" s="47"/>
      <c r="N83" s="47"/>
    </row>
    <row r="84" spans="1:14">
      <c r="A84" s="38"/>
      <c r="B84" s="70"/>
      <c r="C84" s="77"/>
      <c r="D84" s="77"/>
      <c r="E84" s="77"/>
      <c r="F84" s="85"/>
      <c r="G84" s="73"/>
      <c r="H84" s="74"/>
      <c r="I84" s="82"/>
      <c r="J84" s="39"/>
      <c r="K84" s="39"/>
      <c r="L84" s="46"/>
      <c r="M84" s="47"/>
      <c r="N84" s="47"/>
    </row>
    <row r="85" spans="1:14">
      <c r="A85" s="38"/>
      <c r="B85" s="70" t="s">
        <v>138</v>
      </c>
      <c r="C85" s="77"/>
      <c r="D85" s="77"/>
      <c r="E85" s="85" t="s">
        <v>139</v>
      </c>
      <c r="F85" s="86"/>
      <c r="G85" s="87">
        <f>SUM(I70:I78)</f>
        <v>0</v>
      </c>
      <c r="H85" s="88">
        <f>IFERROR(G85/(G86+G85),0)</f>
        <v>0</v>
      </c>
      <c r="I85" s="82"/>
      <c r="J85" s="39"/>
      <c r="K85" s="39"/>
      <c r="L85" s="46"/>
      <c r="M85" s="47"/>
      <c r="N85" s="47"/>
    </row>
    <row r="86" spans="1:14">
      <c r="A86" s="38"/>
      <c r="B86" s="70" t="s">
        <v>140</v>
      </c>
      <c r="C86" s="77"/>
      <c r="D86" s="77"/>
      <c r="E86" s="85" t="s">
        <v>141</v>
      </c>
      <c r="F86" s="85"/>
      <c r="G86" s="87">
        <f>SUM(I66:I69)+SUM(I79:I82)</f>
        <v>0</v>
      </c>
      <c r="H86" s="88">
        <f>IFERROR(G86/(G86+G85),0)</f>
        <v>0</v>
      </c>
      <c r="I86" s="82"/>
      <c r="J86" s="39"/>
      <c r="K86" s="39"/>
      <c r="L86" s="46"/>
      <c r="M86" s="47"/>
      <c r="N86" s="47"/>
    </row>
    <row r="87" spans="1:14">
      <c r="A87" s="38"/>
      <c r="B87" s="89"/>
      <c r="C87" s="90"/>
      <c r="D87" s="90"/>
      <c r="E87" s="90"/>
      <c r="F87" s="91"/>
      <c r="G87" s="92"/>
      <c r="H87" s="93"/>
      <c r="I87" s="94"/>
      <c r="J87" s="39"/>
      <c r="K87" s="39"/>
      <c r="L87" s="46"/>
      <c r="M87" s="47"/>
      <c r="N87" s="47"/>
    </row>
    <row r="88" spans="1:14">
      <c r="A88" s="38"/>
      <c r="B88" s="95" t="s">
        <v>142</v>
      </c>
      <c r="C88" s="96"/>
      <c r="D88" s="96"/>
      <c r="E88" s="96"/>
      <c r="F88" s="97">
        <v>15</v>
      </c>
      <c r="G88" s="98">
        <v>15</v>
      </c>
      <c r="H88" s="99">
        <f ca="1">G83</f>
        <v>0</v>
      </c>
      <c r="I88" s="100">
        <f ca="1">ROUNDUP(H88,0)*G88</f>
        <v>0</v>
      </c>
      <c r="J88" s="39"/>
      <c r="K88" s="39"/>
      <c r="L88" s="46"/>
      <c r="M88" s="47"/>
      <c r="N88" s="47"/>
    </row>
    <row r="89" spans="1:14">
      <c r="A89" s="38"/>
      <c r="B89" s="95"/>
      <c r="C89" s="101" t="s">
        <v>143</v>
      </c>
      <c r="D89" s="101"/>
      <c r="E89" s="102">
        <f ca="1">MAX(ROUNDUP((ROUNDUP(H83+H62,0))/50,0)*50,100)</f>
        <v>100</v>
      </c>
      <c r="F89" s="103"/>
      <c r="G89" s="98"/>
      <c r="H89" s="104"/>
      <c r="I89" s="100"/>
      <c r="J89" s="39"/>
      <c r="K89" s="39"/>
      <c r="L89" s="46"/>
      <c r="M89" s="47"/>
      <c r="N89" s="47"/>
    </row>
    <row r="90" spans="1:14">
      <c r="A90" s="38"/>
      <c r="B90" s="95" t="s">
        <v>144</v>
      </c>
      <c r="C90" s="96"/>
      <c r="D90" s="96"/>
      <c r="E90" s="96"/>
      <c r="F90" s="105"/>
      <c r="G90" s="98">
        <v>2.5</v>
      </c>
      <c r="H90" s="61">
        <f ca="1">SUM(H66:H83)</f>
        <v>0</v>
      </c>
      <c r="I90" s="106">
        <f ca="1">H90*G90</f>
        <v>0</v>
      </c>
      <c r="J90" s="39"/>
      <c r="K90" s="39"/>
      <c r="L90" s="46"/>
      <c r="M90" s="47"/>
      <c r="N90" s="47"/>
    </row>
    <row r="91" spans="1:14">
      <c r="A91" s="38"/>
      <c r="B91" s="95" t="s">
        <v>145</v>
      </c>
      <c r="C91" s="107" t="s">
        <v>146</v>
      </c>
      <c r="D91" s="96"/>
      <c r="E91" s="96"/>
      <c r="F91" s="98">
        <v>0</v>
      </c>
      <c r="G91" s="98">
        <f ca="1">F91/E89</f>
        <v>0</v>
      </c>
      <c r="H91" s="61">
        <f ca="1">H90</f>
        <v>0</v>
      </c>
      <c r="I91" s="106">
        <f ca="1">MIN(H91*G91,F91)</f>
        <v>0</v>
      </c>
      <c r="J91" s="39"/>
      <c r="K91" s="39"/>
      <c r="L91" s="46"/>
      <c r="M91" s="47"/>
      <c r="N91" s="47"/>
    </row>
    <row r="92" spans="1:14">
      <c r="A92" s="38"/>
      <c r="B92" s="95" t="s">
        <v>106</v>
      </c>
      <c r="C92" s="108" t="s">
        <v>146</v>
      </c>
      <c r="D92" s="96"/>
      <c r="E92" s="109"/>
      <c r="F92" s="110">
        <v>20</v>
      </c>
      <c r="G92" s="98">
        <f ca="1">E92*F92/E89</f>
        <v>0</v>
      </c>
      <c r="H92" s="61">
        <f ca="1">H91</f>
        <v>0</v>
      </c>
      <c r="I92" s="106">
        <f ca="1">MIN(H92*G92,F92)</f>
        <v>0</v>
      </c>
      <c r="J92" s="39"/>
      <c r="K92" s="39"/>
      <c r="L92" s="46"/>
      <c r="M92" s="47"/>
      <c r="N92" s="47"/>
    </row>
    <row r="93" spans="1:14">
      <c r="A93" s="38"/>
      <c r="B93" s="95" t="s">
        <v>147</v>
      </c>
      <c r="C93" s="96"/>
      <c r="D93" s="96"/>
      <c r="E93" s="96"/>
      <c r="F93" s="60"/>
      <c r="G93" s="98">
        <v>0</v>
      </c>
      <c r="H93" s="111">
        <f>G74</f>
        <v>0</v>
      </c>
      <c r="I93" s="106">
        <f>H93*G93</f>
        <v>0</v>
      </c>
      <c r="J93" s="39"/>
      <c r="K93" s="39"/>
      <c r="L93" s="46"/>
      <c r="M93" s="47"/>
      <c r="N93" s="47"/>
    </row>
    <row r="94" spans="1:14">
      <c r="A94" s="38"/>
      <c r="B94" s="95" t="s">
        <v>148</v>
      </c>
      <c r="C94" s="96"/>
      <c r="D94" s="96"/>
      <c r="E94" s="96"/>
      <c r="F94" s="103"/>
      <c r="G94" s="98">
        <v>0</v>
      </c>
      <c r="H94" s="111">
        <f>G75</f>
        <v>0</v>
      </c>
      <c r="I94" s="106">
        <f>H94*G94</f>
        <v>0</v>
      </c>
      <c r="J94" s="39"/>
      <c r="K94" s="39"/>
      <c r="L94" s="46"/>
      <c r="M94" s="47"/>
      <c r="N94" s="47"/>
    </row>
    <row r="95" spans="1:14">
      <c r="A95" s="38"/>
      <c r="B95" s="95" t="s">
        <v>149</v>
      </c>
      <c r="C95" s="96"/>
      <c r="D95" s="96"/>
      <c r="E95" s="96"/>
      <c r="F95" s="103"/>
      <c r="G95" s="98">
        <v>0</v>
      </c>
      <c r="H95" s="111">
        <f>G76</f>
        <v>0</v>
      </c>
      <c r="I95" s="106">
        <f>H95*G95</f>
        <v>0</v>
      </c>
      <c r="J95" s="39"/>
      <c r="K95" s="39"/>
      <c r="L95" s="46"/>
      <c r="M95" s="47"/>
      <c r="N95" s="47"/>
    </row>
    <row r="96" spans="1:14">
      <c r="A96" s="38"/>
      <c r="B96" s="95" t="s">
        <v>150</v>
      </c>
      <c r="C96" s="96"/>
      <c r="D96" s="96"/>
      <c r="E96" s="96"/>
      <c r="F96" s="103"/>
      <c r="G96" s="98">
        <v>0</v>
      </c>
      <c r="H96" s="111">
        <f>H79</f>
        <v>0</v>
      </c>
      <c r="I96" s="106">
        <f>MIN(H96*G96,100)</f>
        <v>0</v>
      </c>
      <c r="J96" s="39"/>
      <c r="K96" s="39"/>
      <c r="L96" s="46"/>
      <c r="M96" s="47"/>
      <c r="N96" s="47"/>
    </row>
    <row r="97" spans="1:14">
      <c r="A97" s="38"/>
      <c r="B97" s="95" t="s">
        <v>151</v>
      </c>
      <c r="C97" s="96"/>
      <c r="D97" s="96"/>
      <c r="E97" s="96"/>
      <c r="F97" s="103"/>
      <c r="G97" s="98">
        <v>0</v>
      </c>
      <c r="H97" s="111">
        <f>G67+G69</f>
        <v>0</v>
      </c>
      <c r="I97" s="106">
        <f>MIN(H97*G97,100)</f>
        <v>0</v>
      </c>
      <c r="J97" s="39"/>
      <c r="K97" s="39"/>
      <c r="L97" s="46"/>
      <c r="M97" s="47"/>
      <c r="N97" s="47"/>
    </row>
    <row r="98" spans="1:14">
      <c r="A98" s="38"/>
      <c r="B98" s="95" t="s">
        <v>152</v>
      </c>
      <c r="C98" s="96"/>
      <c r="D98" s="96"/>
      <c r="E98" s="96"/>
      <c r="F98" s="103"/>
      <c r="G98" s="98">
        <v>0</v>
      </c>
      <c r="H98" s="111">
        <f>G72</f>
        <v>0</v>
      </c>
      <c r="I98" s="106">
        <f>MIN(H98*G98,250)</f>
        <v>0</v>
      </c>
      <c r="J98" s="39"/>
      <c r="K98" s="39"/>
      <c r="L98" s="46"/>
      <c r="M98" s="47"/>
      <c r="N98" s="47"/>
    </row>
    <row r="99" spans="1:14">
      <c r="A99" s="38"/>
      <c r="B99" s="95" t="s">
        <v>153</v>
      </c>
      <c r="C99" s="96"/>
      <c r="D99" s="96"/>
      <c r="E99" s="96"/>
      <c r="F99" s="103"/>
      <c r="G99" s="98">
        <v>50</v>
      </c>
      <c r="H99" s="61"/>
      <c r="I99" s="106" t="str">
        <f>IF((G82+G81)&gt;0,G99,"")</f>
        <v/>
      </c>
      <c r="J99" s="39"/>
      <c r="K99" s="39"/>
      <c r="L99" s="46"/>
      <c r="M99" s="47"/>
      <c r="N99" s="47"/>
    </row>
    <row r="100" spans="1:14">
      <c r="A100" s="38"/>
      <c r="B100" s="95" t="s">
        <v>154</v>
      </c>
      <c r="C100" s="96"/>
      <c r="D100" s="96"/>
      <c r="E100" s="96"/>
      <c r="F100" s="103"/>
      <c r="G100" s="98">
        <v>7.8</v>
      </c>
      <c r="H100" s="61">
        <f ca="1">H91</f>
        <v>0</v>
      </c>
      <c r="I100" s="106">
        <f ca="1">H100*G100</f>
        <v>0</v>
      </c>
      <c r="J100" s="39"/>
      <c r="K100" s="39"/>
      <c r="L100" s="46"/>
      <c r="M100" s="47"/>
      <c r="N100" s="47"/>
    </row>
    <row r="101" spans="1:14" ht="13.5" thickBot="1">
      <c r="A101" s="38"/>
      <c r="B101" s="95" t="s">
        <v>155</v>
      </c>
      <c r="C101" s="96"/>
      <c r="D101" s="96"/>
      <c r="E101" s="96"/>
      <c r="F101" s="103"/>
      <c r="G101" s="98">
        <v>1.3</v>
      </c>
      <c r="H101" s="112">
        <f ca="1">H100</f>
        <v>0</v>
      </c>
      <c r="I101" s="106">
        <f ca="1">H101*G101</f>
        <v>0</v>
      </c>
      <c r="J101" s="39"/>
      <c r="K101" s="39"/>
      <c r="L101" s="46"/>
      <c r="M101" s="47"/>
      <c r="N101" s="47"/>
    </row>
    <row r="102" spans="1:14" ht="13.5" thickBot="1">
      <c r="A102" s="38"/>
      <c r="B102" s="113" t="s">
        <v>156</v>
      </c>
      <c r="C102" s="114"/>
      <c r="D102" s="114"/>
      <c r="E102" s="114"/>
      <c r="F102" s="114"/>
      <c r="G102" s="115"/>
      <c r="H102" s="116"/>
      <c r="I102" s="117">
        <f ca="1">SUM(I88:I101)+I62+I63+I64</f>
        <v>0</v>
      </c>
      <c r="J102" s="39"/>
      <c r="K102" s="39"/>
      <c r="L102" s="46"/>
      <c r="M102" s="47"/>
      <c r="N102" s="47"/>
    </row>
    <row r="103" spans="1:14">
      <c r="A103" s="38"/>
      <c r="B103" s="118"/>
      <c r="C103" s="118"/>
      <c r="D103" s="118"/>
      <c r="E103" s="118"/>
      <c r="F103" s="118"/>
      <c r="G103" s="119"/>
      <c r="H103" s="120"/>
      <c r="I103" s="119"/>
      <c r="J103" s="39"/>
      <c r="K103" s="39"/>
      <c r="L103" s="46"/>
      <c r="M103" s="47"/>
      <c r="N103" s="47"/>
    </row>
    <row r="104" spans="1:14">
      <c r="A104" s="38"/>
      <c r="B104" s="121" t="s">
        <v>157</v>
      </c>
      <c r="C104" s="122" t="s">
        <v>158</v>
      </c>
      <c r="D104" s="122"/>
      <c r="E104" s="122"/>
      <c r="F104" s="122"/>
      <c r="G104" s="123">
        <f ca="1">I102</f>
        <v>0</v>
      </c>
      <c r="H104" s="124">
        <v>0.93</v>
      </c>
      <c r="I104" s="125">
        <f t="shared" ref="I104:I110" ca="1" si="26">H104*G104</f>
        <v>0</v>
      </c>
      <c r="J104" s="39"/>
      <c r="K104" s="39"/>
      <c r="L104" s="46"/>
      <c r="M104" s="47"/>
      <c r="N104" s="47"/>
    </row>
    <row r="105" spans="1:14">
      <c r="A105" s="38"/>
      <c r="B105" s="121" t="s">
        <v>159</v>
      </c>
      <c r="C105" s="122" t="s">
        <v>160</v>
      </c>
      <c r="D105" s="122"/>
      <c r="E105" s="122"/>
      <c r="F105" s="122"/>
      <c r="G105" s="125">
        <v>3</v>
      </c>
      <c r="H105" s="126">
        <f>H93</f>
        <v>0</v>
      </c>
      <c r="I105" s="127">
        <f t="shared" si="26"/>
        <v>0</v>
      </c>
      <c r="J105" s="39"/>
      <c r="K105" s="39"/>
      <c r="L105" s="46"/>
      <c r="M105" s="47"/>
      <c r="N105" s="47"/>
    </row>
    <row r="106" spans="1:14">
      <c r="A106" s="38"/>
      <c r="B106" s="121" t="s">
        <v>159</v>
      </c>
      <c r="C106" s="122" t="s">
        <v>161</v>
      </c>
      <c r="D106" s="122"/>
      <c r="E106" s="122"/>
      <c r="F106" s="122"/>
      <c r="G106" s="125">
        <v>3</v>
      </c>
      <c r="H106" s="126">
        <f t="shared" ref="H106:H110" si="27">H94</f>
        <v>0</v>
      </c>
      <c r="I106" s="127">
        <f t="shared" si="26"/>
        <v>0</v>
      </c>
      <c r="J106" s="39"/>
      <c r="K106" s="39"/>
      <c r="L106" s="46"/>
      <c r="M106" s="47"/>
      <c r="N106" s="47"/>
    </row>
    <row r="107" spans="1:14">
      <c r="A107" s="38"/>
      <c r="B107" s="121" t="s">
        <v>159</v>
      </c>
      <c r="C107" s="122" t="s">
        <v>162</v>
      </c>
      <c r="D107" s="122"/>
      <c r="E107" s="122"/>
      <c r="F107" s="122"/>
      <c r="G107" s="125">
        <v>2</v>
      </c>
      <c r="H107" s="126">
        <f t="shared" si="27"/>
        <v>0</v>
      </c>
      <c r="I107" s="127">
        <f t="shared" si="26"/>
        <v>0</v>
      </c>
      <c r="J107" s="39"/>
      <c r="K107" s="39"/>
      <c r="L107" s="46"/>
      <c r="M107" s="47"/>
      <c r="N107" s="47"/>
    </row>
    <row r="108" spans="1:14">
      <c r="A108" s="38"/>
      <c r="B108" s="121" t="s">
        <v>159</v>
      </c>
      <c r="C108" s="122" t="s">
        <v>163</v>
      </c>
      <c r="D108" s="122"/>
      <c r="E108" s="122"/>
      <c r="F108" s="122"/>
      <c r="G108" s="125">
        <v>1</v>
      </c>
      <c r="H108" s="126">
        <f t="shared" si="27"/>
        <v>0</v>
      </c>
      <c r="I108" s="127">
        <f t="shared" si="26"/>
        <v>0</v>
      </c>
      <c r="J108" s="39"/>
      <c r="K108" s="39"/>
      <c r="L108" s="46"/>
      <c r="M108" s="47"/>
      <c r="N108" s="47"/>
    </row>
    <row r="109" spans="1:14">
      <c r="A109" s="38"/>
      <c r="B109" s="121" t="s">
        <v>159</v>
      </c>
      <c r="C109" s="122" t="s">
        <v>164</v>
      </c>
      <c r="D109" s="122"/>
      <c r="E109" s="122"/>
      <c r="F109" s="122"/>
      <c r="G109" s="125">
        <v>3</v>
      </c>
      <c r="H109" s="126">
        <f t="shared" si="27"/>
        <v>0</v>
      </c>
      <c r="I109" s="127">
        <f t="shared" si="26"/>
        <v>0</v>
      </c>
      <c r="J109" s="39"/>
      <c r="K109" s="39"/>
      <c r="L109" s="46"/>
      <c r="M109" s="47"/>
      <c r="N109" s="47"/>
    </row>
    <row r="110" spans="1:14">
      <c r="A110" s="38"/>
      <c r="B110" s="121" t="s">
        <v>159</v>
      </c>
      <c r="C110" s="122" t="s">
        <v>165</v>
      </c>
      <c r="D110" s="122"/>
      <c r="E110" s="122"/>
      <c r="F110" s="122"/>
      <c r="G110" s="125">
        <v>3</v>
      </c>
      <c r="H110" s="126">
        <f t="shared" si="27"/>
        <v>0</v>
      </c>
      <c r="I110" s="127">
        <f t="shared" si="26"/>
        <v>0</v>
      </c>
      <c r="J110" s="39"/>
      <c r="K110" s="39"/>
      <c r="L110" s="46"/>
      <c r="M110" s="47"/>
      <c r="N110" s="47"/>
    </row>
    <row r="111" spans="1:14">
      <c r="A111" s="38"/>
      <c r="B111" s="121" t="s">
        <v>166</v>
      </c>
      <c r="C111" s="122" t="s">
        <v>167</v>
      </c>
      <c r="D111" s="122"/>
      <c r="E111" s="122"/>
      <c r="F111" s="122"/>
      <c r="G111" s="125">
        <f ca="1">I104</f>
        <v>0</v>
      </c>
      <c r="H111" s="128">
        <f>IF(E92&gt;0,SUMPRODUCT(D66:D82,F66:F82),SUMPRODUCT(E66:E82,F66:F82))</f>
        <v>0</v>
      </c>
      <c r="I111" s="127">
        <f ca="1">H111*G111</f>
        <v>0</v>
      </c>
      <c r="J111" s="39"/>
      <c r="K111" s="39"/>
      <c r="L111" s="46"/>
      <c r="M111" s="47"/>
      <c r="N111" s="47"/>
    </row>
    <row r="112" spans="1:14">
      <c r="A112" s="38"/>
      <c r="B112" s="121" t="s">
        <v>168</v>
      </c>
      <c r="C112" s="122" t="s">
        <v>146</v>
      </c>
      <c r="D112" s="122"/>
      <c r="E112" s="122"/>
      <c r="F112" s="129">
        <v>100</v>
      </c>
      <c r="G112" s="125">
        <f ca="1">F112/MAX(E89,H100)</f>
        <v>1</v>
      </c>
      <c r="H112" s="130">
        <f ca="1">H100</f>
        <v>0</v>
      </c>
      <c r="I112" s="127">
        <f ca="1">MIN(H112*G112,F112)</f>
        <v>0</v>
      </c>
      <c r="J112" s="39"/>
      <c r="K112" s="39"/>
      <c r="L112" s="46"/>
      <c r="M112" s="47"/>
      <c r="N112" s="47"/>
    </row>
    <row r="113" spans="1:14">
      <c r="A113" s="38"/>
      <c r="B113" s="121" t="s">
        <v>169</v>
      </c>
      <c r="C113" s="122" t="s">
        <v>146</v>
      </c>
      <c r="D113" s="122"/>
      <c r="E113" s="122"/>
      <c r="F113" s="129">
        <v>249</v>
      </c>
      <c r="G113" s="125">
        <f ca="1">F113/MAX(E89,SUM(H66:H76)+SUM(H79:H80))</f>
        <v>2.4900000000000002</v>
      </c>
      <c r="H113" s="130">
        <f ca="1">SUM(H66:H76)+SUM(H79:H80)+H83</f>
        <v>0</v>
      </c>
      <c r="I113" s="127">
        <f ca="1">MIN(H113*G113,F113)</f>
        <v>0</v>
      </c>
      <c r="J113" s="39"/>
      <c r="K113" s="39"/>
      <c r="L113" s="46"/>
      <c r="M113" s="47"/>
      <c r="N113" s="47"/>
    </row>
    <row r="114" spans="1:14">
      <c r="A114" s="38"/>
      <c r="B114" s="121" t="s">
        <v>170</v>
      </c>
      <c r="C114" s="122" t="s">
        <v>171</v>
      </c>
      <c r="D114" s="131">
        <v>50</v>
      </c>
      <c r="E114" s="122"/>
      <c r="F114" s="129">
        <v>100</v>
      </c>
      <c r="G114" s="125">
        <f>F114/MAX(D114,H81+H82)</f>
        <v>2</v>
      </c>
      <c r="H114" s="126">
        <f>H81+H82</f>
        <v>0</v>
      </c>
      <c r="I114" s="127">
        <f>MIN(H114*G114,F114)</f>
        <v>0</v>
      </c>
      <c r="J114" s="132"/>
      <c r="K114" s="39"/>
      <c r="L114" s="46"/>
      <c r="M114" s="47"/>
      <c r="N114" s="47"/>
    </row>
    <row r="115" spans="1:14">
      <c r="A115" s="38"/>
      <c r="B115" s="133" t="s">
        <v>172</v>
      </c>
      <c r="C115" s="134" t="s">
        <v>173</v>
      </c>
      <c r="D115" s="134"/>
      <c r="E115" s="134"/>
      <c r="F115" s="134"/>
      <c r="G115" s="135">
        <v>0.4</v>
      </c>
      <c r="H115" s="136"/>
      <c r="I115" s="127">
        <f>IF(H115&gt;0,H115*G115,-H115*G115)</f>
        <v>0</v>
      </c>
      <c r="J115" s="39"/>
      <c r="K115" s="39"/>
      <c r="L115" s="46"/>
      <c r="M115" s="47"/>
      <c r="N115" s="47"/>
    </row>
    <row r="116" spans="1:14">
      <c r="A116" s="38"/>
      <c r="B116" s="121" t="s">
        <v>174</v>
      </c>
      <c r="C116" s="122"/>
      <c r="D116" s="122"/>
      <c r="E116" s="122"/>
      <c r="F116" s="122"/>
      <c r="G116" s="137"/>
      <c r="H116" s="138"/>
      <c r="I116" s="139">
        <f ca="1">SUM(I104:I115)</f>
        <v>0</v>
      </c>
      <c r="J116" s="39"/>
      <c r="K116" s="39"/>
      <c r="L116" s="46"/>
      <c r="M116" s="47"/>
      <c r="N116" s="47"/>
    </row>
    <row r="117" spans="1:14">
      <c r="A117" s="38"/>
      <c r="B117" s="121" t="s">
        <v>175</v>
      </c>
      <c r="C117" s="122" t="s">
        <v>176</v>
      </c>
      <c r="D117" s="122"/>
      <c r="E117" s="134" t="s">
        <v>177</v>
      </c>
      <c r="F117" s="122" t="s">
        <v>178</v>
      </c>
      <c r="G117" s="140">
        <f ca="1">H85*I116</f>
        <v>0</v>
      </c>
      <c r="H117" s="141">
        <v>7.0000000000000007E-2</v>
      </c>
      <c r="I117" s="139">
        <f ca="1">H117*G117</f>
        <v>0</v>
      </c>
      <c r="J117" s="39"/>
      <c r="K117" s="39"/>
      <c r="L117" s="46"/>
      <c r="M117" s="47"/>
      <c r="N117" s="47"/>
    </row>
    <row r="118" spans="1:14" ht="13.5" thickBot="1">
      <c r="A118" s="38"/>
      <c r="B118" s="133" t="s">
        <v>179</v>
      </c>
      <c r="C118" s="134" t="s">
        <v>180</v>
      </c>
      <c r="D118" s="134"/>
      <c r="E118" s="134" t="s">
        <v>177</v>
      </c>
      <c r="F118" s="122" t="s">
        <v>178</v>
      </c>
      <c r="G118" s="140">
        <f ca="1">I116*H86</f>
        <v>0</v>
      </c>
      <c r="H118" s="142">
        <v>0.19</v>
      </c>
      <c r="I118" s="143">
        <f ca="1">H118*G118</f>
        <v>0</v>
      </c>
      <c r="J118" s="144" t="s">
        <v>181</v>
      </c>
      <c r="K118" s="39"/>
      <c r="L118" s="46"/>
      <c r="M118" s="47"/>
      <c r="N118" s="47"/>
    </row>
    <row r="119" spans="1:14" ht="13.5" thickBot="1">
      <c r="A119" s="38"/>
      <c r="B119" s="145" t="s">
        <v>182</v>
      </c>
      <c r="C119" s="146"/>
      <c r="D119" s="146"/>
      <c r="E119" s="146"/>
      <c r="F119" s="146"/>
      <c r="G119" s="146"/>
      <c r="H119" s="147"/>
      <c r="I119" s="148">
        <f ca="1">SUM(I116:I118)</f>
        <v>0</v>
      </c>
      <c r="J119" s="149" t="str">
        <f>"Mitimport-Anfrage hk1:"&amp;M59</f>
        <v>Mitimport-Anfrage hk1:</v>
      </c>
      <c r="K119" s="39"/>
      <c r="L119" s="46"/>
      <c r="M119" s="47"/>
      <c r="N119" s="47"/>
    </row>
    <row r="120" spans="1:14">
      <c r="A120" s="38"/>
      <c r="B120" s="118"/>
      <c r="C120" s="118"/>
      <c r="D120" s="118"/>
      <c r="E120" s="118"/>
      <c r="F120"/>
      <c r="G120"/>
      <c r="H120" s="120"/>
      <c r="I120" s="119"/>
      <c r="J120" s="39"/>
      <c r="K120" s="39"/>
      <c r="L120" s="46"/>
      <c r="M120" s="47"/>
      <c r="N120" s="47"/>
    </row>
    <row r="121" spans="1:14">
      <c r="A121" s="38"/>
      <c r="B121" s="150" t="s">
        <v>183</v>
      </c>
      <c r="C121" s="151"/>
      <c r="D121" s="152" t="s">
        <v>184</v>
      </c>
      <c r="E121" s="152" t="s">
        <v>185</v>
      </c>
      <c r="F121" s="152" t="s">
        <v>186</v>
      </c>
      <c r="G121" s="153" t="s">
        <v>187</v>
      </c>
      <c r="H121" s="154" t="s">
        <v>188</v>
      </c>
      <c r="I121" s="155" t="s">
        <v>108</v>
      </c>
      <c r="J121" s="39"/>
      <c r="K121" s="39"/>
      <c r="L121" s="46"/>
      <c r="M121" s="47"/>
      <c r="N121" s="47"/>
    </row>
    <row r="122" spans="1:14">
      <c r="A122" s="38"/>
      <c r="B122" s="156" t="s">
        <v>189</v>
      </c>
      <c r="C122" s="157" t="s">
        <v>190</v>
      </c>
      <c r="D122" s="158">
        <f ca="1">IFERROR((G85+H85*I88)*(1+I63/I62),0)</f>
        <v>0</v>
      </c>
      <c r="E122" s="159">
        <f>H104</f>
        <v>0.93</v>
      </c>
      <c r="F122" s="160">
        <f ca="1">E122*D122</f>
        <v>0</v>
      </c>
      <c r="G122" s="161">
        <f ca="1">H111*F122</f>
        <v>0</v>
      </c>
      <c r="H122" s="161">
        <f ca="1">H117*F122</f>
        <v>0</v>
      </c>
      <c r="I122" s="162">
        <f ca="1">H122+G122+F122</f>
        <v>0</v>
      </c>
      <c r="J122" s="39"/>
      <c r="K122" s="39"/>
      <c r="L122" s="46"/>
      <c r="M122" s="47"/>
      <c r="N122" s="47"/>
    </row>
    <row r="123" spans="1:14">
      <c r="A123" s="38"/>
      <c r="B123" s="163" t="s">
        <v>191</v>
      </c>
      <c r="C123" s="164" t="s">
        <v>190</v>
      </c>
      <c r="D123" s="165">
        <f ca="1">IFERROR((G86+H86*I88)*(1+I63/I62),0)</f>
        <v>0</v>
      </c>
      <c r="E123" s="166">
        <f>E122</f>
        <v>0.93</v>
      </c>
      <c r="F123" s="167">
        <f ca="1">E123*D123</f>
        <v>0</v>
      </c>
      <c r="G123" s="167">
        <f ca="1">H111*F123</f>
        <v>0</v>
      </c>
      <c r="H123" s="167">
        <f ca="1">H118*F123</f>
        <v>0</v>
      </c>
      <c r="I123" s="168">
        <f ca="1">H123+G123+F123</f>
        <v>0</v>
      </c>
      <c r="J123" s="39"/>
      <c r="K123" s="39"/>
      <c r="L123" s="46"/>
      <c r="M123" s="47"/>
      <c r="N123" s="47"/>
    </row>
    <row r="124" spans="1:14">
      <c r="A124" s="38"/>
      <c r="B124" s="156" t="s">
        <v>192</v>
      </c>
      <c r="C124" s="157"/>
      <c r="D124" s="157"/>
      <c r="E124" s="169"/>
      <c r="F124" s="161"/>
      <c r="G124" s="161"/>
      <c r="H124" s="161"/>
      <c r="I124" s="162"/>
      <c r="J124" s="39"/>
      <c r="K124" s="39"/>
      <c r="L124" s="46"/>
      <c r="M124" s="47"/>
      <c r="N124" s="47"/>
    </row>
    <row r="125" spans="1:14">
      <c r="A125" s="38"/>
      <c r="B125" s="163" t="s">
        <v>193</v>
      </c>
      <c r="C125" s="164" t="s">
        <v>194</v>
      </c>
      <c r="D125" s="164"/>
      <c r="E125" s="170"/>
      <c r="F125" s="167"/>
      <c r="G125" s="167"/>
      <c r="H125" s="167"/>
      <c r="I125" s="168"/>
      <c r="J125" s="39"/>
      <c r="K125" s="39"/>
      <c r="L125" s="46"/>
      <c r="M125" s="47"/>
      <c r="N125" s="47"/>
    </row>
    <row r="126" spans="1:14">
      <c r="A126" s="38"/>
      <c r="B126" s="156" t="s">
        <v>195</v>
      </c>
      <c r="C126" s="157"/>
      <c r="D126" s="157"/>
      <c r="E126" s="169"/>
      <c r="F126" s="161"/>
      <c r="G126" s="161"/>
      <c r="H126" s="161"/>
      <c r="I126" s="162">
        <f ca="1">(I119-I122-I123)*H85</f>
        <v>0</v>
      </c>
      <c r="J126" s="39"/>
      <c r="K126" s="39"/>
      <c r="L126" s="46"/>
      <c r="M126" s="47"/>
      <c r="N126" s="47"/>
    </row>
    <row r="127" spans="1:14">
      <c r="A127" s="38"/>
      <c r="B127" s="163" t="s">
        <v>196</v>
      </c>
      <c r="C127" s="164"/>
      <c r="D127" s="164"/>
      <c r="E127" s="164"/>
      <c r="F127" s="164"/>
      <c r="G127" s="171"/>
      <c r="H127" s="167"/>
      <c r="I127" s="168">
        <f ca="1">(I119-I122-I123)*H86</f>
        <v>0</v>
      </c>
      <c r="J127" s="39"/>
      <c r="K127" s="39"/>
      <c r="L127" s="46"/>
      <c r="M127" s="47"/>
      <c r="N127" s="47"/>
    </row>
    <row r="128" spans="1:14">
      <c r="A128" s="38"/>
      <c r="B128" s="172" t="e">
        <f ca="1">MID(CELL("Dateiname"),FIND("]",CELL("Dateiname"))+1,255)</f>
        <v>#VALUE!</v>
      </c>
      <c r="C128" s="173"/>
      <c r="D128" s="173"/>
      <c r="E128" s="173"/>
      <c r="F128" s="173"/>
      <c r="G128" s="173"/>
      <c r="H128" s="173"/>
      <c r="I128" s="173"/>
      <c r="J128" s="39"/>
      <c r="K128" s="39"/>
      <c r="L128" s="46"/>
      <c r="M128" s="47"/>
      <c r="N128" s="47"/>
    </row>
    <row r="129" spans="1:14">
      <c r="A129" s="38"/>
      <c r="B129" s="174" t="e">
        <f ca="1">IF(INDIRECT("'"&amp;B128&amp;" Rechnung'!A23")="Rechnung","","Der angezeigte Gesamtpreis ist geschätzt und kann wegen Gewichtsdifferenzen und nicht lieferbaren Tieren abweichen.")</f>
        <v>#VALUE!</v>
      </c>
      <c r="C129" s="173"/>
      <c r="D129" s="173"/>
      <c r="E129" s="173"/>
      <c r="F129" s="173"/>
      <c r="G129" s="173"/>
      <c r="H129" s="173"/>
      <c r="I129" s="173"/>
      <c r="J129" s="39"/>
      <c r="K129" s="39"/>
      <c r="L129" s="46"/>
      <c r="M129" s="47"/>
      <c r="N129" s="47"/>
    </row>
    <row r="130" spans="1:14">
      <c r="A130" s="38"/>
      <c r="B130" s="174" t="e">
        <f ca="1">IF(INDIRECT("'"&amp;B128&amp;" Rechnung'!A23")="Rechnung","","Abweichungen werden erstattet, bzw. müssen nachentrichtet werden.")</f>
        <v>#VALUE!</v>
      </c>
      <c r="C130" s="173"/>
      <c r="D130" s="173"/>
      <c r="E130" s="173"/>
      <c r="F130" s="173"/>
      <c r="G130" s="173"/>
      <c r="H130" s="173"/>
      <c r="I130" s="173"/>
      <c r="J130" s="39"/>
      <c r="K130" s="39"/>
      <c r="L130" s="46"/>
      <c r="M130" s="47"/>
      <c r="N130" s="47"/>
    </row>
    <row r="131" spans="1:14" ht="20.25">
      <c r="A131" s="38"/>
      <c r="B131" s="175" t="str">
        <f ca="1">G83&amp;" Box"&amp;IF(G83&gt;1,"en","")&amp;" mit insgesamt "&amp;ROUND(H62,0)&amp;"kg erhalten"</f>
        <v>0 Box mit insgesamt 0kg erhalten</v>
      </c>
      <c r="C131" s="39"/>
      <c r="D131" s="39"/>
      <c r="E131" s="39"/>
      <c r="F131" s="39"/>
      <c r="G131" s="39"/>
      <c r="H131" s="39"/>
      <c r="I131" s="39"/>
      <c r="J131" s="39"/>
      <c r="K131" s="39"/>
      <c r="L131" s="46"/>
      <c r="M131" s="47"/>
      <c r="N131" s="47"/>
    </row>
    <row r="132" spans="1:14" ht="20.25">
      <c r="A132" s="38"/>
      <c r="B132" s="175" t="e">
        <f ca="1">SUBSTITUTE(SUBSTITUTE(SUBSTITUTE(INDIRECT("'"&amp;B128&amp;" Rechnung'!C38"),"Transport nach ","")," siehe Berechnung",""),"Abholung am ","")&amp;", der "&amp;DAY([1]Zoll!$F$1)&amp;"."&amp;MONTH([1]Zoll!$F$1)&amp;"."&amp;YEAR([1]Zoll!$F$1)&amp;" ……………………………………….."</f>
        <v>#VALUE!</v>
      </c>
      <c r="C132" s="39"/>
      <c r="D132" s="39"/>
      <c r="E132" s="39"/>
      <c r="F132" s="39"/>
      <c r="G132" s="39"/>
      <c r="H132" s="39"/>
      <c r="I132" s="39"/>
      <c r="J132" s="39"/>
      <c r="K132" s="39"/>
      <c r="L132" s="46"/>
      <c r="M132" s="47"/>
      <c r="N132" s="47"/>
    </row>
    <row r="133" spans="1:14" ht="15">
      <c r="A133" s="38"/>
      <c r="B133" t="s">
        <v>197</v>
      </c>
      <c r="C133"/>
      <c r="D133" s="176" t="e">
        <f ca="1">geteilt(#REF!,"$",E133)</f>
        <v>#NAME?</v>
      </c>
      <c r="E133">
        <v>1</v>
      </c>
      <c r="F133" s="38" t="e">
        <f ca="1">IFERROR(geteilt(D133,"#",1)*1,geteilt(D133,"#",1))</f>
        <v>#NAME?</v>
      </c>
      <c r="G133" s="38" t="e">
        <f ca="1">geteilt(D133,"#",2)*1</f>
        <v>#NAME?</v>
      </c>
      <c r="H133" s="39"/>
      <c r="I133" s="39"/>
      <c r="J133" s="39"/>
      <c r="K133" s="39"/>
      <c r="L133" s="46"/>
      <c r="M133" s="47"/>
      <c r="N133" s="47"/>
    </row>
    <row r="134" spans="1:14" ht="15">
      <c r="A134" s="38"/>
      <c r="B134"/>
      <c r="C134"/>
      <c r="D134" s="176" t="e">
        <f ca="1">geteilt(#REF!,"$",E134)</f>
        <v>#NAME?</v>
      </c>
      <c r="E134" s="6">
        <f>E133+1</f>
        <v>2</v>
      </c>
      <c r="F134" s="38" t="e">
        <f ca="1">IFERROR(geteilt(D134,"#",1)*1,geteilt(D134,"#",1))</f>
        <v>#NAME?</v>
      </c>
      <c r="G134" s="38" t="e">
        <f ca="1">geteilt(D134,"#",2)*1</f>
        <v>#NAME?</v>
      </c>
      <c r="H134" s="39"/>
      <c r="I134" s="39"/>
      <c r="J134" s="39"/>
      <c r="K134" s="39"/>
      <c r="L134" s="46"/>
      <c r="M134" s="47"/>
      <c r="N134" s="47"/>
    </row>
    <row r="135" spans="1:14" ht="15">
      <c r="A135" s="38"/>
      <c r="B135"/>
      <c r="C135"/>
      <c r="D135" s="176" t="e">
        <f ca="1">geteilt(#REF!,"$",E135)</f>
        <v>#NAME?</v>
      </c>
      <c r="E135" s="6">
        <f t="shared" ref="E135:E198" si="28">E134+1</f>
        <v>3</v>
      </c>
      <c r="F135" s="38" t="e">
        <f ca="1">IFERROR(geteilt(D135,"#",1)*1,geteilt(D135,"#",1))</f>
        <v>#NAME?</v>
      </c>
      <c r="G135" s="38" t="e">
        <f t="shared" ref="G135:G198" ca="1" si="29">geteilt(D135,"#",2)*1</f>
        <v>#NAME?</v>
      </c>
      <c r="H135" s="39"/>
      <c r="I135" s="39"/>
      <c r="J135" s="39"/>
      <c r="K135" s="39"/>
      <c r="L135" s="46"/>
      <c r="M135" s="47"/>
      <c r="N135" s="47"/>
    </row>
    <row r="136" spans="1:14" ht="15">
      <c r="A136" s="38"/>
      <c r="B136"/>
      <c r="C136"/>
      <c r="D136" s="176" t="e">
        <f ca="1">geteilt(#REF!,"$",E136)</f>
        <v>#NAME?</v>
      </c>
      <c r="E136" s="6">
        <f t="shared" si="28"/>
        <v>4</v>
      </c>
      <c r="F136" s="38" t="e">
        <f ca="1">IFERROR(geteilt(D136,"#",1)*1,geteilt(D136,"#",1))</f>
        <v>#NAME?</v>
      </c>
      <c r="G136" s="38" t="e">
        <f t="shared" ca="1" si="29"/>
        <v>#NAME?</v>
      </c>
      <c r="H136" s="39"/>
      <c r="I136" s="39"/>
      <c r="J136" s="39"/>
      <c r="K136" s="39"/>
      <c r="L136" s="46"/>
      <c r="M136" s="47"/>
      <c r="N136" s="47"/>
    </row>
    <row r="137" spans="1:14" ht="15">
      <c r="A137" s="38"/>
      <c r="B137"/>
      <c r="C137"/>
      <c r="D137" s="176" t="e">
        <f ca="1">geteilt(#REF!,"$",E137)</f>
        <v>#NAME?</v>
      </c>
      <c r="E137" s="6">
        <f t="shared" si="28"/>
        <v>5</v>
      </c>
      <c r="F137" s="38" t="e">
        <f ca="1">IFERROR(geteilt(D137,"#",1)*1,geteilt(D137,"#",1))</f>
        <v>#NAME?</v>
      </c>
      <c r="G137" s="38" t="e">
        <f t="shared" ca="1" si="29"/>
        <v>#NAME?</v>
      </c>
      <c r="H137" s="39"/>
      <c r="I137" s="39"/>
      <c r="J137" s="39"/>
      <c r="K137" s="39"/>
      <c r="L137" s="46"/>
      <c r="M137" s="47"/>
      <c r="N137" s="47"/>
    </row>
    <row r="138" spans="1:14" ht="15">
      <c r="A138" s="38"/>
      <c r="B138"/>
      <c r="C138"/>
      <c r="D138" s="176" t="e">
        <f ca="1">geteilt(#REF!,"$",E138)</f>
        <v>#NAME?</v>
      </c>
      <c r="E138" s="6">
        <f t="shared" si="28"/>
        <v>6</v>
      </c>
      <c r="F138" s="38" t="e">
        <f ca="1">IFERROR(geteilt(D138,"#",1)*1,geteilt(D138,"#",1))</f>
        <v>#NAME?</v>
      </c>
      <c r="G138" s="38" t="e">
        <f t="shared" ca="1" si="29"/>
        <v>#NAME?</v>
      </c>
      <c r="H138" s="39"/>
      <c r="I138" s="39"/>
      <c r="J138" s="39"/>
      <c r="K138" s="39"/>
      <c r="L138" s="46"/>
      <c r="M138" s="47"/>
      <c r="N138" s="47"/>
    </row>
    <row r="139" spans="1:14" ht="15">
      <c r="A139" s="38"/>
      <c r="B139"/>
      <c r="C139"/>
      <c r="D139" s="176" t="e">
        <f ca="1">geteilt(#REF!,"$",E139)</f>
        <v>#NAME?</v>
      </c>
      <c r="E139" s="6">
        <f t="shared" si="28"/>
        <v>7</v>
      </c>
      <c r="F139" s="38" t="e">
        <f ca="1">IFERROR(geteilt(D139,"#",1)*1,geteilt(D139,"#",1))</f>
        <v>#NAME?</v>
      </c>
      <c r="G139" s="38" t="e">
        <f t="shared" ca="1" si="29"/>
        <v>#NAME?</v>
      </c>
      <c r="H139" s="39"/>
      <c r="I139" s="39"/>
      <c r="J139" s="39"/>
      <c r="K139" s="39"/>
      <c r="L139" s="46"/>
      <c r="M139" s="47"/>
      <c r="N139" s="47"/>
    </row>
    <row r="140" spans="1:14" ht="15">
      <c r="A140" s="38"/>
      <c r="B140"/>
      <c r="C140"/>
      <c r="D140" s="176" t="e">
        <f ca="1">geteilt(#REF!,"$",E140)</f>
        <v>#NAME?</v>
      </c>
      <c r="E140" s="6">
        <f t="shared" si="28"/>
        <v>8</v>
      </c>
      <c r="F140" s="38" t="e">
        <f ca="1">IFERROR(geteilt(D140,"#",1)*1,geteilt(D140,"#",1))</f>
        <v>#NAME?</v>
      </c>
      <c r="G140" s="38" t="e">
        <f t="shared" ca="1" si="29"/>
        <v>#NAME?</v>
      </c>
      <c r="H140" s="39"/>
      <c r="I140" s="39"/>
      <c r="J140" s="39"/>
      <c r="K140" s="39"/>
      <c r="L140" s="46"/>
      <c r="M140" s="47"/>
      <c r="N140" s="47"/>
    </row>
    <row r="141" spans="1:14" ht="15">
      <c r="A141" s="38"/>
      <c r="B141"/>
      <c r="C141"/>
      <c r="D141" s="176" t="e">
        <f ca="1">geteilt(#REF!,"$",E141)</f>
        <v>#NAME?</v>
      </c>
      <c r="E141" s="6">
        <f t="shared" si="28"/>
        <v>9</v>
      </c>
      <c r="F141" s="38" t="e">
        <f ca="1">IFERROR(geteilt(D141,"#",1)*1,geteilt(D141,"#",1))</f>
        <v>#NAME?</v>
      </c>
      <c r="G141" s="38" t="e">
        <f t="shared" ca="1" si="29"/>
        <v>#NAME?</v>
      </c>
      <c r="H141" s="39"/>
      <c r="I141" s="39"/>
      <c r="J141" s="39"/>
      <c r="K141" s="39"/>
      <c r="L141" s="46"/>
      <c r="M141" s="47"/>
      <c r="N141" s="47"/>
    </row>
    <row r="142" spans="1:14" ht="15">
      <c r="A142" s="38"/>
      <c r="B142"/>
      <c r="C142"/>
      <c r="D142" s="176" t="e">
        <f ca="1">geteilt(#REF!,"$",E142)</f>
        <v>#NAME?</v>
      </c>
      <c r="E142" s="6">
        <f t="shared" si="28"/>
        <v>10</v>
      </c>
      <c r="F142" s="38" t="e">
        <f ca="1">IFERROR(geteilt(D142,"#",1)*1,geteilt(D142,"#",1))</f>
        <v>#NAME?</v>
      </c>
      <c r="G142" s="38" t="e">
        <f t="shared" ca="1" si="29"/>
        <v>#NAME?</v>
      </c>
      <c r="H142" s="39"/>
      <c r="I142" s="39"/>
      <c r="J142" s="39"/>
      <c r="K142" s="39"/>
      <c r="L142" s="46"/>
      <c r="M142" s="47"/>
      <c r="N142" s="47"/>
    </row>
    <row r="143" spans="1:14" ht="15">
      <c r="A143" s="38"/>
      <c r="B143"/>
      <c r="C143"/>
      <c r="D143" s="176" t="e">
        <f ca="1">geteilt(#REF!,"$",E143)</f>
        <v>#NAME?</v>
      </c>
      <c r="E143" s="6">
        <f t="shared" si="28"/>
        <v>11</v>
      </c>
      <c r="F143" s="38" t="e">
        <f ca="1">IFERROR(geteilt(D143,"#",1)*1,geteilt(D143,"#",1))</f>
        <v>#NAME?</v>
      </c>
      <c r="G143" s="38" t="e">
        <f t="shared" ca="1" si="29"/>
        <v>#NAME?</v>
      </c>
      <c r="H143" s="39"/>
      <c r="I143" s="39"/>
      <c r="J143" s="39"/>
      <c r="K143" s="39"/>
      <c r="L143" s="46"/>
      <c r="M143" s="47"/>
      <c r="N143" s="47"/>
    </row>
    <row r="144" spans="1:14" ht="15">
      <c r="A144" s="38"/>
      <c r="B144"/>
      <c r="C144"/>
      <c r="D144" s="176" t="e">
        <f ca="1">geteilt(#REF!,"$",E144)</f>
        <v>#NAME?</v>
      </c>
      <c r="E144" s="6">
        <f t="shared" si="28"/>
        <v>12</v>
      </c>
      <c r="F144" s="38" t="e">
        <f ca="1">IFERROR(geteilt(D144,"#",1)*1,geteilt(D144,"#",1))</f>
        <v>#NAME?</v>
      </c>
      <c r="G144" s="38" t="e">
        <f t="shared" ca="1" si="29"/>
        <v>#NAME?</v>
      </c>
      <c r="H144" s="39"/>
      <c r="I144" s="39"/>
      <c r="J144" s="39"/>
      <c r="K144" s="39"/>
      <c r="L144" s="46"/>
      <c r="M144" s="47"/>
      <c r="N144" s="47"/>
    </row>
    <row r="145" spans="1:14" ht="15">
      <c r="A145" s="38"/>
      <c r="B145" s="39"/>
      <c r="C145" s="39"/>
      <c r="D145" s="176" t="e">
        <f ca="1">geteilt(#REF!,"$",E145)</f>
        <v>#NAME?</v>
      </c>
      <c r="E145" s="6">
        <f t="shared" si="28"/>
        <v>13</v>
      </c>
      <c r="F145" s="38" t="e">
        <f ca="1">IFERROR(geteilt(D145,"#",1)*1,geteilt(D145,"#",1))</f>
        <v>#NAME?</v>
      </c>
      <c r="G145" s="38" t="e">
        <f t="shared" ca="1" si="29"/>
        <v>#NAME?</v>
      </c>
      <c r="H145" s="39"/>
      <c r="I145" s="39"/>
      <c r="J145" s="39"/>
      <c r="K145" s="39"/>
      <c r="L145" s="46"/>
      <c r="M145" s="47"/>
      <c r="N145" s="47"/>
    </row>
    <row r="146" spans="1:14" ht="15">
      <c r="A146" s="38"/>
      <c r="B146" s="39"/>
      <c r="C146" s="39"/>
      <c r="D146" s="176" t="e">
        <f ca="1">geteilt(#REF!,"$",E146)</f>
        <v>#NAME?</v>
      </c>
      <c r="E146" s="6">
        <f t="shared" si="28"/>
        <v>14</v>
      </c>
      <c r="F146" s="38" t="e">
        <f ca="1">IFERROR(geteilt(D146,"#",1)*1,geteilt(D146,"#",1))</f>
        <v>#NAME?</v>
      </c>
      <c r="G146" s="38" t="e">
        <f t="shared" ca="1" si="29"/>
        <v>#NAME?</v>
      </c>
      <c r="H146" s="39"/>
      <c r="I146" s="39"/>
      <c r="J146" s="39"/>
      <c r="K146" s="39"/>
      <c r="L146" s="46"/>
      <c r="M146" s="47"/>
      <c r="N146" s="47"/>
    </row>
    <row r="147" spans="1:14" ht="15">
      <c r="A147" s="38"/>
      <c r="B147" s="39"/>
      <c r="C147" s="39"/>
      <c r="D147" s="176" t="e">
        <f ca="1">geteilt(#REF!,"$",E147)</f>
        <v>#NAME?</v>
      </c>
      <c r="E147" s="6">
        <f t="shared" si="28"/>
        <v>15</v>
      </c>
      <c r="F147" s="38" t="e">
        <f ca="1">IFERROR(geteilt(D147,"#",1)*1,geteilt(D147,"#",1))</f>
        <v>#NAME?</v>
      </c>
      <c r="G147" s="38" t="e">
        <f t="shared" ca="1" si="29"/>
        <v>#NAME?</v>
      </c>
      <c r="H147" s="39"/>
      <c r="I147" s="39"/>
      <c r="J147" s="39"/>
      <c r="K147" s="39"/>
      <c r="L147" s="46"/>
      <c r="M147" s="47"/>
      <c r="N147" s="47"/>
    </row>
    <row r="148" spans="1:14" ht="15">
      <c r="A148" s="38"/>
      <c r="B148" s="39"/>
      <c r="C148" s="39"/>
      <c r="D148" s="176" t="e">
        <f ca="1">geteilt(#REF!,"$",E148)</f>
        <v>#NAME?</v>
      </c>
      <c r="E148" s="6">
        <f t="shared" si="28"/>
        <v>16</v>
      </c>
      <c r="F148" s="38" t="e">
        <f ca="1">IFERROR(geteilt(D148,"#",1)*1,geteilt(D148,"#",1))</f>
        <v>#NAME?</v>
      </c>
      <c r="G148" s="38" t="e">
        <f t="shared" ca="1" si="29"/>
        <v>#NAME?</v>
      </c>
      <c r="H148" s="39"/>
      <c r="I148" s="39"/>
      <c r="J148" s="39"/>
      <c r="K148" s="39"/>
      <c r="L148" s="46"/>
      <c r="M148" s="47"/>
      <c r="N148" s="47"/>
    </row>
    <row r="149" spans="1:14" ht="15">
      <c r="A149" s="38"/>
      <c r="B149" s="39"/>
      <c r="C149" s="39"/>
      <c r="D149" s="176" t="e">
        <f ca="1">geteilt(#REF!,"$",E149)</f>
        <v>#NAME?</v>
      </c>
      <c r="E149" s="6">
        <f t="shared" si="28"/>
        <v>17</v>
      </c>
      <c r="F149" s="38" t="e">
        <f ca="1">IFERROR(geteilt(D149,"#",1)*1,geteilt(D149,"#",1))</f>
        <v>#NAME?</v>
      </c>
      <c r="G149" s="38" t="e">
        <f t="shared" ca="1" si="29"/>
        <v>#NAME?</v>
      </c>
      <c r="H149" s="39"/>
      <c r="I149" s="39"/>
      <c r="J149" s="39"/>
      <c r="K149" s="39"/>
      <c r="L149" s="46"/>
      <c r="M149" s="47"/>
      <c r="N149" s="47"/>
    </row>
    <row r="150" spans="1:14" ht="15">
      <c r="A150" s="38"/>
      <c r="B150" s="39"/>
      <c r="C150" s="39"/>
      <c r="D150" s="176" t="e">
        <f ca="1">geteilt(#REF!,"$",E150)</f>
        <v>#NAME?</v>
      </c>
      <c r="E150" s="6">
        <f t="shared" si="28"/>
        <v>18</v>
      </c>
      <c r="F150" s="38" t="e">
        <f ca="1">IFERROR(geteilt(D150,"#",1)*1,geteilt(D150,"#",1))</f>
        <v>#NAME?</v>
      </c>
      <c r="G150" s="38" t="e">
        <f t="shared" ca="1" si="29"/>
        <v>#NAME?</v>
      </c>
      <c r="H150" s="39"/>
      <c r="I150" s="39"/>
      <c r="J150" s="39"/>
      <c r="K150" s="39"/>
      <c r="L150" s="46"/>
      <c r="M150" s="47"/>
      <c r="N150" s="47"/>
    </row>
    <row r="151" spans="1:14" ht="15">
      <c r="A151" s="38"/>
      <c r="B151" s="39"/>
      <c r="C151" s="39"/>
      <c r="D151" s="176" t="e">
        <f ca="1">geteilt(#REF!,"$",E151)</f>
        <v>#NAME?</v>
      </c>
      <c r="E151" s="6">
        <f t="shared" si="28"/>
        <v>19</v>
      </c>
      <c r="F151" s="38" t="e">
        <f ca="1">IFERROR(geteilt(D151,"#",1)*1,geteilt(D151,"#",1))</f>
        <v>#NAME?</v>
      </c>
      <c r="G151" s="38" t="e">
        <f t="shared" ca="1" si="29"/>
        <v>#NAME?</v>
      </c>
      <c r="H151" s="39"/>
      <c r="I151" s="39"/>
      <c r="J151" s="39"/>
      <c r="K151" s="39"/>
      <c r="L151" s="46"/>
      <c r="M151" s="47"/>
      <c r="N151" s="47"/>
    </row>
    <row r="152" spans="1:14" ht="15">
      <c r="A152" s="38"/>
      <c r="B152" s="39"/>
      <c r="C152" s="39"/>
      <c r="D152" s="176" t="e">
        <f ca="1">geteilt(#REF!,"$",E152)</f>
        <v>#NAME?</v>
      </c>
      <c r="E152" s="6">
        <f t="shared" si="28"/>
        <v>20</v>
      </c>
      <c r="F152" s="38" t="e">
        <f ca="1">IFERROR(geteilt(D152,"#",1)*1,geteilt(D152,"#",1))</f>
        <v>#NAME?</v>
      </c>
      <c r="G152" s="38" t="e">
        <f t="shared" ca="1" si="29"/>
        <v>#NAME?</v>
      </c>
      <c r="H152" s="39"/>
      <c r="I152" s="39"/>
      <c r="J152" s="39"/>
      <c r="K152" s="39"/>
      <c r="L152" s="46"/>
      <c r="M152" s="47"/>
      <c r="N152" s="47"/>
    </row>
    <row r="153" spans="1:14" ht="15">
      <c r="A153" s="38"/>
      <c r="B153" s="39"/>
      <c r="C153" s="39"/>
      <c r="D153" s="176" t="e">
        <f ca="1">geteilt(#REF!,"$",E153)</f>
        <v>#NAME?</v>
      </c>
      <c r="E153" s="6">
        <f t="shared" si="28"/>
        <v>21</v>
      </c>
      <c r="F153" s="38" t="e">
        <f ca="1">IFERROR(geteilt(D153,"#",1)*1,geteilt(D153,"#",1))</f>
        <v>#NAME?</v>
      </c>
      <c r="G153" s="38" t="e">
        <f t="shared" ca="1" si="29"/>
        <v>#NAME?</v>
      </c>
      <c r="H153" s="39"/>
      <c r="I153" s="39"/>
      <c r="J153" s="39"/>
      <c r="K153" s="39"/>
      <c r="L153" s="46"/>
      <c r="M153" s="47"/>
      <c r="N153" s="47"/>
    </row>
    <row r="154" spans="1:14" ht="15">
      <c r="A154" s="38"/>
      <c r="B154" s="39"/>
      <c r="C154" s="39"/>
      <c r="D154" s="176" t="e">
        <f ca="1">geteilt(#REF!,"$",E154)</f>
        <v>#NAME?</v>
      </c>
      <c r="E154" s="6">
        <f t="shared" si="28"/>
        <v>22</v>
      </c>
      <c r="F154" s="38" t="e">
        <f ca="1">IFERROR(geteilt(D154,"#",1)*1,geteilt(D154,"#",1))</f>
        <v>#NAME?</v>
      </c>
      <c r="G154" s="38" t="e">
        <f t="shared" ca="1" si="29"/>
        <v>#NAME?</v>
      </c>
      <c r="H154" s="39"/>
      <c r="I154" s="39"/>
      <c r="J154" s="39"/>
      <c r="K154" s="39"/>
      <c r="L154" s="46"/>
      <c r="M154" s="47"/>
      <c r="N154" s="47"/>
    </row>
    <row r="155" spans="1:14" ht="15">
      <c r="A155" s="38"/>
      <c r="B155" s="39"/>
      <c r="C155" s="39"/>
      <c r="D155" s="176" t="e">
        <f ca="1">geteilt(#REF!,"$",E155)</f>
        <v>#NAME?</v>
      </c>
      <c r="E155" s="6">
        <f t="shared" si="28"/>
        <v>23</v>
      </c>
      <c r="F155" s="38" t="e">
        <f ca="1">IFERROR(geteilt(D155,"#",1)*1,geteilt(D155,"#",1))</f>
        <v>#NAME?</v>
      </c>
      <c r="G155" s="38" t="e">
        <f t="shared" ca="1" si="29"/>
        <v>#NAME?</v>
      </c>
      <c r="H155" s="39"/>
      <c r="I155" s="39"/>
      <c r="J155" s="39"/>
      <c r="K155" s="39"/>
      <c r="L155" s="46"/>
      <c r="M155" s="47"/>
      <c r="N155" s="47"/>
    </row>
    <row r="156" spans="1:14" ht="15">
      <c r="A156" s="38"/>
      <c r="B156" s="39"/>
      <c r="C156" s="39"/>
      <c r="D156" s="176" t="e">
        <f ca="1">geteilt(#REF!,"$",E156)</f>
        <v>#NAME?</v>
      </c>
      <c r="E156" s="6">
        <f t="shared" si="28"/>
        <v>24</v>
      </c>
      <c r="F156" s="38" t="e">
        <f ca="1">IFERROR(geteilt(D156,"#",1)*1,geteilt(D156,"#",1))</f>
        <v>#NAME?</v>
      </c>
      <c r="G156" s="38" t="e">
        <f t="shared" ca="1" si="29"/>
        <v>#NAME?</v>
      </c>
      <c r="H156" s="39"/>
      <c r="I156" s="39"/>
      <c r="J156" s="39"/>
      <c r="K156" s="39"/>
      <c r="L156" s="46"/>
      <c r="M156" s="47"/>
      <c r="N156" s="47"/>
    </row>
    <row r="157" spans="1:14" ht="15">
      <c r="A157" s="38"/>
      <c r="B157" s="39"/>
      <c r="C157" s="39"/>
      <c r="D157" s="176" t="e">
        <f ca="1">geteilt(#REF!,"$",E157)</f>
        <v>#NAME?</v>
      </c>
      <c r="E157" s="6">
        <f t="shared" si="28"/>
        <v>25</v>
      </c>
      <c r="F157" s="38" t="e">
        <f ca="1">IFERROR(geteilt(D157,"#",1)*1,geteilt(D157,"#",1))</f>
        <v>#NAME?</v>
      </c>
      <c r="G157" s="38" t="e">
        <f t="shared" ca="1" si="29"/>
        <v>#NAME?</v>
      </c>
      <c r="H157" s="39"/>
      <c r="I157" s="39"/>
      <c r="J157" s="39"/>
      <c r="K157" s="39"/>
      <c r="L157" s="46"/>
      <c r="M157" s="47"/>
      <c r="N157" s="47"/>
    </row>
    <row r="158" spans="1:14" ht="15">
      <c r="A158" s="38"/>
      <c r="B158" s="39"/>
      <c r="C158" s="39"/>
      <c r="D158" s="176" t="e">
        <f ca="1">geteilt(#REF!,"$",E158)</f>
        <v>#NAME?</v>
      </c>
      <c r="E158" s="6">
        <f t="shared" si="28"/>
        <v>26</v>
      </c>
      <c r="F158" s="38" t="e">
        <f ca="1">IFERROR(geteilt(D158,"#",1)*1,geteilt(D158,"#",1))</f>
        <v>#NAME?</v>
      </c>
      <c r="G158" s="38" t="e">
        <f t="shared" ca="1" si="29"/>
        <v>#NAME?</v>
      </c>
      <c r="H158" s="39"/>
      <c r="I158" s="39"/>
      <c r="J158" s="39"/>
      <c r="K158" s="39"/>
      <c r="L158" s="46"/>
      <c r="M158" s="47"/>
      <c r="N158" s="47"/>
    </row>
    <row r="159" spans="1:14" ht="15">
      <c r="A159" s="38"/>
      <c r="B159" s="39"/>
      <c r="C159" s="39"/>
      <c r="D159" s="176" t="e">
        <f ca="1">geteilt(#REF!,"$",E159)</f>
        <v>#NAME?</v>
      </c>
      <c r="E159" s="6">
        <f t="shared" si="28"/>
        <v>27</v>
      </c>
      <c r="F159" s="38" t="e">
        <f ca="1">IFERROR(geteilt(D159,"#",1)*1,geteilt(D159,"#",1))</f>
        <v>#NAME?</v>
      </c>
      <c r="G159" s="38" t="e">
        <f t="shared" ca="1" si="29"/>
        <v>#NAME?</v>
      </c>
      <c r="H159" s="39"/>
      <c r="I159" s="39"/>
      <c r="J159" s="39"/>
      <c r="K159" s="39"/>
      <c r="L159" s="46"/>
      <c r="M159" s="47"/>
      <c r="N159" s="47"/>
    </row>
    <row r="160" spans="1:14" ht="15">
      <c r="A160" s="38"/>
      <c r="B160" s="39"/>
      <c r="C160" s="39"/>
      <c r="D160" s="176" t="e">
        <f ca="1">geteilt(#REF!,"$",E160)</f>
        <v>#NAME?</v>
      </c>
      <c r="E160" s="6">
        <f t="shared" si="28"/>
        <v>28</v>
      </c>
      <c r="F160" s="38" t="e">
        <f ca="1">IFERROR(geteilt(D160,"#",1)*1,geteilt(D160,"#",1))</f>
        <v>#NAME?</v>
      </c>
      <c r="G160" s="38" t="e">
        <f t="shared" ca="1" si="29"/>
        <v>#NAME?</v>
      </c>
      <c r="H160" s="39"/>
      <c r="I160" s="39"/>
      <c r="J160" s="39"/>
      <c r="K160" s="39"/>
      <c r="L160" s="46"/>
      <c r="M160" s="47"/>
      <c r="N160" s="47"/>
    </row>
    <row r="161" spans="1:14" ht="15">
      <c r="A161" s="38"/>
      <c r="B161" s="39"/>
      <c r="C161" s="39"/>
      <c r="D161" s="176" t="e">
        <f ca="1">geteilt(#REF!,"$",E161)</f>
        <v>#NAME?</v>
      </c>
      <c r="E161" s="6">
        <f t="shared" si="28"/>
        <v>29</v>
      </c>
      <c r="F161" s="38" t="e">
        <f ca="1">IFERROR(geteilt(D161,"#",1)*1,geteilt(D161,"#",1))</f>
        <v>#NAME?</v>
      </c>
      <c r="G161" s="38" t="e">
        <f t="shared" ca="1" si="29"/>
        <v>#NAME?</v>
      </c>
      <c r="H161" s="39"/>
      <c r="I161" s="39"/>
      <c r="J161" s="39"/>
      <c r="K161" s="39"/>
      <c r="L161" s="46"/>
      <c r="M161" s="47"/>
      <c r="N161" s="47"/>
    </row>
    <row r="162" spans="1:14" ht="15">
      <c r="D162" s="176" t="e">
        <f ca="1">geteilt(#REF!,"$",E162)</f>
        <v>#NAME?</v>
      </c>
      <c r="E162" s="6">
        <f t="shared" si="28"/>
        <v>30</v>
      </c>
      <c r="F162" s="38" t="e">
        <f ca="1">IFERROR(geteilt(D162,"#",1)*1,geteilt(D162,"#",1))</f>
        <v>#NAME?</v>
      </c>
      <c r="G162" s="38" t="e">
        <f t="shared" ca="1" si="29"/>
        <v>#NAME?</v>
      </c>
    </row>
    <row r="163" spans="1:14" ht="15">
      <c r="D163" s="176" t="e">
        <f ca="1">geteilt(#REF!,"$",E163)</f>
        <v>#NAME?</v>
      </c>
      <c r="E163" s="6">
        <f t="shared" si="28"/>
        <v>31</v>
      </c>
      <c r="F163" s="38" t="e">
        <f ca="1">IFERROR(geteilt(D163,"#",1)*1,geteilt(D163,"#",1))</f>
        <v>#NAME?</v>
      </c>
      <c r="G163" s="38" t="e">
        <f t="shared" ca="1" si="29"/>
        <v>#NAME?</v>
      </c>
    </row>
    <row r="164" spans="1:14" ht="15">
      <c r="D164" s="176" t="e">
        <f ca="1">geteilt(#REF!,"$",E164)</f>
        <v>#NAME?</v>
      </c>
      <c r="E164" s="6">
        <f t="shared" si="28"/>
        <v>32</v>
      </c>
      <c r="F164" s="38" t="e">
        <f ca="1">IFERROR(geteilt(D164,"#",1)*1,geteilt(D164,"#",1))</f>
        <v>#NAME?</v>
      </c>
      <c r="G164" s="38" t="e">
        <f t="shared" ca="1" si="29"/>
        <v>#NAME?</v>
      </c>
    </row>
    <row r="165" spans="1:14" ht="15">
      <c r="D165" s="176" t="e">
        <f ca="1">geteilt(#REF!,"$",E165)</f>
        <v>#NAME?</v>
      </c>
      <c r="E165" s="6">
        <f t="shared" si="28"/>
        <v>33</v>
      </c>
      <c r="F165" s="38" t="e">
        <f ca="1">IFERROR(geteilt(D165,"#",1)*1,geteilt(D165,"#",1))</f>
        <v>#NAME?</v>
      </c>
      <c r="G165" s="38" t="e">
        <f t="shared" ca="1" si="29"/>
        <v>#NAME?</v>
      </c>
    </row>
    <row r="166" spans="1:14" ht="15">
      <c r="D166" s="176" t="e">
        <f ca="1">geteilt(#REF!,"$",E166)</f>
        <v>#NAME?</v>
      </c>
      <c r="E166" s="6">
        <f t="shared" si="28"/>
        <v>34</v>
      </c>
      <c r="F166" s="38" t="e">
        <f ca="1">IFERROR(geteilt(D166,"#",1)*1,geteilt(D166,"#",1))</f>
        <v>#NAME?</v>
      </c>
      <c r="G166" s="38" t="e">
        <f t="shared" ca="1" si="29"/>
        <v>#NAME?</v>
      </c>
    </row>
    <row r="167" spans="1:14" ht="15">
      <c r="D167" s="176" t="e">
        <f ca="1">geteilt(#REF!,"$",E167)</f>
        <v>#NAME?</v>
      </c>
      <c r="E167" s="6">
        <f t="shared" si="28"/>
        <v>35</v>
      </c>
      <c r="F167" s="38" t="e">
        <f ca="1">IFERROR(geteilt(D167,"#",1)*1,geteilt(D167,"#",1))</f>
        <v>#NAME?</v>
      </c>
      <c r="G167" s="38" t="e">
        <f t="shared" ca="1" si="29"/>
        <v>#NAME?</v>
      </c>
    </row>
    <row r="168" spans="1:14" ht="15">
      <c r="D168" s="176" t="e">
        <f ca="1">geteilt(#REF!,"$",E168)</f>
        <v>#NAME?</v>
      </c>
      <c r="E168" s="6">
        <f t="shared" si="28"/>
        <v>36</v>
      </c>
      <c r="F168" s="38" t="e">
        <f ca="1">IFERROR(geteilt(D168,"#",1)*1,geteilt(D168,"#",1))</f>
        <v>#NAME?</v>
      </c>
      <c r="G168" s="38" t="e">
        <f t="shared" ca="1" si="29"/>
        <v>#NAME?</v>
      </c>
    </row>
    <row r="169" spans="1:14" ht="15">
      <c r="D169" s="176" t="e">
        <f ca="1">geteilt(#REF!,"$",E169)</f>
        <v>#NAME?</v>
      </c>
      <c r="E169" s="6">
        <f t="shared" si="28"/>
        <v>37</v>
      </c>
      <c r="F169" s="38" t="e">
        <f ca="1">IFERROR(geteilt(D169,"#",1)*1,geteilt(D169,"#",1))</f>
        <v>#NAME?</v>
      </c>
      <c r="G169" s="38" t="e">
        <f t="shared" ca="1" si="29"/>
        <v>#NAME?</v>
      </c>
    </row>
    <row r="170" spans="1:14" ht="15">
      <c r="D170" s="176" t="e">
        <f ca="1">geteilt(#REF!,"$",E170)</f>
        <v>#NAME?</v>
      </c>
      <c r="E170" s="6">
        <f t="shared" si="28"/>
        <v>38</v>
      </c>
      <c r="F170" s="38" t="e">
        <f ca="1">IFERROR(geteilt(D170,"#",1)*1,geteilt(D170,"#",1))</f>
        <v>#NAME?</v>
      </c>
      <c r="G170" s="38" t="e">
        <f t="shared" ca="1" si="29"/>
        <v>#NAME?</v>
      </c>
    </row>
    <row r="171" spans="1:14" ht="15">
      <c r="D171" s="176" t="e">
        <f ca="1">geteilt(#REF!,"$",E171)</f>
        <v>#NAME?</v>
      </c>
      <c r="E171" s="6">
        <f t="shared" si="28"/>
        <v>39</v>
      </c>
      <c r="F171" s="38" t="e">
        <f ca="1">IFERROR(geteilt(D171,"#",1)*1,geteilt(D171,"#",1))</f>
        <v>#NAME?</v>
      </c>
      <c r="G171" s="38" t="e">
        <f t="shared" ca="1" si="29"/>
        <v>#NAME?</v>
      </c>
    </row>
    <row r="172" spans="1:14" ht="15">
      <c r="D172" s="176" t="e">
        <f ca="1">geteilt(#REF!,"$",E172)</f>
        <v>#NAME?</v>
      </c>
      <c r="E172" s="6">
        <f t="shared" si="28"/>
        <v>40</v>
      </c>
      <c r="F172" s="38" t="e">
        <f ca="1">IFERROR(geteilt(D172,"#",1)*1,geteilt(D172,"#",1))</f>
        <v>#NAME?</v>
      </c>
      <c r="G172" s="38" t="e">
        <f t="shared" ca="1" si="29"/>
        <v>#NAME?</v>
      </c>
    </row>
    <row r="173" spans="1:14" ht="15">
      <c r="D173" s="176" t="e">
        <f ca="1">geteilt(#REF!,"$",E173)</f>
        <v>#NAME?</v>
      </c>
      <c r="E173" s="6">
        <f t="shared" si="28"/>
        <v>41</v>
      </c>
      <c r="F173" s="38" t="e">
        <f ca="1">IFERROR(geteilt(D173,"#",1)*1,geteilt(D173,"#",1))</f>
        <v>#NAME?</v>
      </c>
      <c r="G173" s="38" t="e">
        <f t="shared" ca="1" si="29"/>
        <v>#NAME?</v>
      </c>
    </row>
    <row r="174" spans="1:14" ht="15">
      <c r="D174" s="176" t="e">
        <f ca="1">geteilt(#REF!,"$",E174)</f>
        <v>#NAME?</v>
      </c>
      <c r="E174" s="6">
        <f t="shared" si="28"/>
        <v>42</v>
      </c>
      <c r="F174" s="38" t="e">
        <f ca="1">IFERROR(geteilt(D174,"#",1)*1,geteilt(D174,"#",1))</f>
        <v>#NAME?</v>
      </c>
      <c r="G174" s="38" t="e">
        <f t="shared" ca="1" si="29"/>
        <v>#NAME?</v>
      </c>
    </row>
    <row r="175" spans="1:14" ht="15">
      <c r="D175" s="176" t="e">
        <f ca="1">geteilt(#REF!,"$",E175)</f>
        <v>#NAME?</v>
      </c>
      <c r="E175" s="6">
        <f t="shared" si="28"/>
        <v>43</v>
      </c>
      <c r="F175" s="38" t="e">
        <f ca="1">IFERROR(geteilt(D175,"#",1)*1,geteilt(D175,"#",1))</f>
        <v>#NAME?</v>
      </c>
      <c r="G175" s="38" t="e">
        <f t="shared" ca="1" si="29"/>
        <v>#NAME?</v>
      </c>
    </row>
    <row r="176" spans="1:14" ht="15">
      <c r="D176" s="176" t="e">
        <f ca="1">geteilt(#REF!,"$",E176)</f>
        <v>#NAME?</v>
      </c>
      <c r="E176" s="6">
        <f t="shared" si="28"/>
        <v>44</v>
      </c>
      <c r="F176" s="38" t="e">
        <f ca="1">IFERROR(geteilt(D176,"#",1)*1,geteilt(D176,"#",1))</f>
        <v>#NAME?</v>
      </c>
      <c r="G176" s="38" t="e">
        <f t="shared" ca="1" si="29"/>
        <v>#NAME?</v>
      </c>
    </row>
    <row r="177" spans="4:7" ht="15">
      <c r="D177" s="176" t="e">
        <f ca="1">geteilt(#REF!,"$",E177)</f>
        <v>#NAME?</v>
      </c>
      <c r="E177" s="6">
        <f t="shared" si="28"/>
        <v>45</v>
      </c>
      <c r="F177" s="38" t="e">
        <f ca="1">IFERROR(geteilt(D177,"#",1)*1,geteilt(D177,"#",1))</f>
        <v>#NAME?</v>
      </c>
      <c r="G177" s="38" t="e">
        <f t="shared" ca="1" si="29"/>
        <v>#NAME?</v>
      </c>
    </row>
    <row r="178" spans="4:7" ht="15">
      <c r="D178" s="176" t="e">
        <f ca="1">geteilt(#REF!,"$",E178)</f>
        <v>#NAME?</v>
      </c>
      <c r="E178" s="6">
        <f t="shared" si="28"/>
        <v>46</v>
      </c>
      <c r="F178" s="38" t="e">
        <f ca="1">IFERROR(geteilt(D178,"#",1)*1,geteilt(D178,"#",1))</f>
        <v>#NAME?</v>
      </c>
      <c r="G178" s="38" t="e">
        <f t="shared" ca="1" si="29"/>
        <v>#NAME?</v>
      </c>
    </row>
    <row r="179" spans="4:7" ht="15">
      <c r="D179" s="176" t="e">
        <f ca="1">geteilt(#REF!,"$",E179)</f>
        <v>#NAME?</v>
      </c>
      <c r="E179" s="6">
        <f t="shared" si="28"/>
        <v>47</v>
      </c>
      <c r="F179" s="38" t="e">
        <f ca="1">IFERROR(geteilt(D179,"#",1)*1,geteilt(D179,"#",1))</f>
        <v>#NAME?</v>
      </c>
      <c r="G179" s="38" t="e">
        <f t="shared" ca="1" si="29"/>
        <v>#NAME?</v>
      </c>
    </row>
    <row r="180" spans="4:7" ht="15">
      <c r="D180" s="176" t="e">
        <f ca="1">geteilt(#REF!,"$",E180)</f>
        <v>#NAME?</v>
      </c>
      <c r="E180" s="6">
        <f t="shared" si="28"/>
        <v>48</v>
      </c>
      <c r="F180" s="38" t="e">
        <f ca="1">IFERROR(geteilt(D180,"#",1)*1,geteilt(D180,"#",1))</f>
        <v>#NAME?</v>
      </c>
      <c r="G180" s="38" t="e">
        <f t="shared" ca="1" si="29"/>
        <v>#NAME?</v>
      </c>
    </row>
    <row r="181" spans="4:7" ht="15">
      <c r="D181" s="176" t="e">
        <f ca="1">geteilt(#REF!,"$",E181)</f>
        <v>#NAME?</v>
      </c>
      <c r="E181" s="6">
        <f t="shared" si="28"/>
        <v>49</v>
      </c>
      <c r="F181" s="38" t="e">
        <f ca="1">IFERROR(geteilt(D181,"#",1)*1,geteilt(D181,"#",1))</f>
        <v>#NAME?</v>
      </c>
      <c r="G181" s="38" t="e">
        <f t="shared" ca="1" si="29"/>
        <v>#NAME?</v>
      </c>
    </row>
    <row r="182" spans="4:7" ht="15">
      <c r="D182" s="176" t="e">
        <f ca="1">geteilt(#REF!,"$",E182)</f>
        <v>#NAME?</v>
      </c>
      <c r="E182" s="6">
        <f t="shared" si="28"/>
        <v>50</v>
      </c>
      <c r="F182" s="38" t="e">
        <f ca="1">IFERROR(geteilt(D182,"#",1)*1,geteilt(D182,"#",1))</f>
        <v>#NAME?</v>
      </c>
      <c r="G182" s="38" t="e">
        <f t="shared" ca="1" si="29"/>
        <v>#NAME?</v>
      </c>
    </row>
    <row r="183" spans="4:7" ht="15">
      <c r="D183" s="176" t="e">
        <f ca="1">geteilt(#REF!,"$",E183)</f>
        <v>#NAME?</v>
      </c>
      <c r="E183" s="6">
        <f t="shared" si="28"/>
        <v>51</v>
      </c>
      <c r="F183" s="38" t="e">
        <f ca="1">IFERROR(geteilt(D183,"#",1)*1,geteilt(D183,"#",1))</f>
        <v>#NAME?</v>
      </c>
      <c r="G183" s="38" t="e">
        <f t="shared" ca="1" si="29"/>
        <v>#NAME?</v>
      </c>
    </row>
    <row r="184" spans="4:7" ht="15">
      <c r="D184" s="176" t="e">
        <f ca="1">geteilt(#REF!,"$",E184)</f>
        <v>#NAME?</v>
      </c>
      <c r="E184" s="6">
        <f t="shared" si="28"/>
        <v>52</v>
      </c>
      <c r="F184" s="38" t="e">
        <f ca="1">IFERROR(geteilt(D184,"#",1)*1,geteilt(D184,"#",1))</f>
        <v>#NAME?</v>
      </c>
      <c r="G184" s="38" t="e">
        <f t="shared" ca="1" si="29"/>
        <v>#NAME?</v>
      </c>
    </row>
    <row r="185" spans="4:7" ht="15">
      <c r="D185" s="176" t="e">
        <f ca="1">geteilt(#REF!,"$",E185)</f>
        <v>#NAME?</v>
      </c>
      <c r="E185" s="6">
        <f t="shared" si="28"/>
        <v>53</v>
      </c>
      <c r="F185" s="38" t="e">
        <f ca="1">IFERROR(geteilt(D185,"#",1)*1,geteilt(D185,"#",1))</f>
        <v>#NAME?</v>
      </c>
      <c r="G185" s="38" t="e">
        <f t="shared" ca="1" si="29"/>
        <v>#NAME?</v>
      </c>
    </row>
    <row r="186" spans="4:7" ht="15">
      <c r="D186" s="176" t="e">
        <f ca="1">geteilt(#REF!,"$",E186)</f>
        <v>#NAME?</v>
      </c>
      <c r="E186" s="6">
        <f t="shared" si="28"/>
        <v>54</v>
      </c>
      <c r="F186" s="38" t="e">
        <f ca="1">IFERROR(geteilt(D186,"#",1)*1,geteilt(D186,"#",1))</f>
        <v>#NAME?</v>
      </c>
      <c r="G186" s="38" t="e">
        <f t="shared" ca="1" si="29"/>
        <v>#NAME?</v>
      </c>
    </row>
    <row r="187" spans="4:7" ht="15">
      <c r="D187" s="176" t="e">
        <f ca="1">geteilt(#REF!,"$",E187)</f>
        <v>#NAME?</v>
      </c>
      <c r="E187" s="6">
        <f t="shared" si="28"/>
        <v>55</v>
      </c>
      <c r="F187" s="38" t="e">
        <f ca="1">IFERROR(geteilt(D187,"#",1)*1,geteilt(D187,"#",1))</f>
        <v>#NAME?</v>
      </c>
      <c r="G187" s="38" t="e">
        <f t="shared" ca="1" si="29"/>
        <v>#NAME?</v>
      </c>
    </row>
    <row r="188" spans="4:7" ht="15">
      <c r="D188" s="176" t="e">
        <f ca="1">geteilt(#REF!,"$",E188)</f>
        <v>#NAME?</v>
      </c>
      <c r="E188" s="6">
        <f t="shared" si="28"/>
        <v>56</v>
      </c>
      <c r="F188" s="38" t="e">
        <f ca="1">IFERROR(geteilt(D188,"#",1)*1,geteilt(D188,"#",1))</f>
        <v>#NAME?</v>
      </c>
      <c r="G188" s="38" t="e">
        <f t="shared" ca="1" si="29"/>
        <v>#NAME?</v>
      </c>
    </row>
    <row r="189" spans="4:7" ht="15">
      <c r="D189" s="176" t="e">
        <f ca="1">geteilt(#REF!,"$",E189)</f>
        <v>#NAME?</v>
      </c>
      <c r="E189" s="6">
        <f t="shared" si="28"/>
        <v>57</v>
      </c>
      <c r="F189" s="38" t="e">
        <f ca="1">IFERROR(geteilt(D189,"#",1)*1,geteilt(D189,"#",1))</f>
        <v>#NAME?</v>
      </c>
      <c r="G189" s="38" t="e">
        <f t="shared" ca="1" si="29"/>
        <v>#NAME?</v>
      </c>
    </row>
    <row r="190" spans="4:7" ht="15">
      <c r="D190" s="176" t="e">
        <f ca="1">geteilt(#REF!,"$",E190)</f>
        <v>#NAME?</v>
      </c>
      <c r="E190" s="6">
        <f t="shared" si="28"/>
        <v>58</v>
      </c>
      <c r="F190" s="38" t="e">
        <f ca="1">IFERROR(geteilt(D190,"#",1)*1,geteilt(D190,"#",1))</f>
        <v>#NAME?</v>
      </c>
      <c r="G190" s="38" t="e">
        <f t="shared" ca="1" si="29"/>
        <v>#NAME?</v>
      </c>
    </row>
    <row r="191" spans="4:7" ht="15">
      <c r="D191" s="176" t="e">
        <f ca="1">geteilt(#REF!,"$",E191)</f>
        <v>#NAME?</v>
      </c>
      <c r="E191" s="6">
        <f t="shared" si="28"/>
        <v>59</v>
      </c>
      <c r="F191" s="38" t="e">
        <f ca="1">IFERROR(geteilt(D191,"#",1)*1,geteilt(D191,"#",1))</f>
        <v>#NAME?</v>
      </c>
      <c r="G191" s="38" t="e">
        <f t="shared" ca="1" si="29"/>
        <v>#NAME?</v>
      </c>
    </row>
    <row r="192" spans="4:7" ht="15">
      <c r="D192" s="176" t="e">
        <f ca="1">geteilt(#REF!,"$",E192)</f>
        <v>#NAME?</v>
      </c>
      <c r="E192" s="6">
        <f t="shared" si="28"/>
        <v>60</v>
      </c>
      <c r="F192" s="38" t="e">
        <f ca="1">IFERROR(geteilt(D192,"#",1)*1,geteilt(D192,"#",1))</f>
        <v>#NAME?</v>
      </c>
      <c r="G192" s="38" t="e">
        <f t="shared" ca="1" si="29"/>
        <v>#NAME?</v>
      </c>
    </row>
    <row r="193" spans="4:7" ht="15">
      <c r="D193" s="176" t="e">
        <f ca="1">geteilt(#REF!,"$",E193)</f>
        <v>#NAME?</v>
      </c>
      <c r="E193" s="6">
        <f t="shared" si="28"/>
        <v>61</v>
      </c>
      <c r="F193" s="38" t="e">
        <f ca="1">IFERROR(geteilt(D193,"#",1)*1,geteilt(D193,"#",1))</f>
        <v>#NAME?</v>
      </c>
      <c r="G193" s="38" t="e">
        <f t="shared" ca="1" si="29"/>
        <v>#NAME?</v>
      </c>
    </row>
    <row r="194" spans="4:7" ht="15">
      <c r="D194" s="176" t="e">
        <f ca="1">geteilt(#REF!,"$",E194)</f>
        <v>#NAME?</v>
      </c>
      <c r="E194" s="6">
        <f t="shared" si="28"/>
        <v>62</v>
      </c>
      <c r="F194" s="38" t="e">
        <f ca="1">IFERROR(geteilt(D194,"#",1)*1,geteilt(D194,"#",1))</f>
        <v>#NAME?</v>
      </c>
      <c r="G194" s="38" t="e">
        <f t="shared" ca="1" si="29"/>
        <v>#NAME?</v>
      </c>
    </row>
    <row r="195" spans="4:7" ht="15">
      <c r="D195" s="176" t="e">
        <f ca="1">geteilt(#REF!,"$",E195)</f>
        <v>#NAME?</v>
      </c>
      <c r="E195" s="6">
        <f t="shared" si="28"/>
        <v>63</v>
      </c>
      <c r="F195" s="38" t="e">
        <f ca="1">IFERROR(geteilt(D195,"#",1)*1,geteilt(D195,"#",1))</f>
        <v>#NAME?</v>
      </c>
      <c r="G195" s="38" t="e">
        <f t="shared" ca="1" si="29"/>
        <v>#NAME?</v>
      </c>
    </row>
    <row r="196" spans="4:7" ht="15">
      <c r="D196" s="176" t="e">
        <f ca="1">geteilt(#REF!,"$",E196)</f>
        <v>#NAME?</v>
      </c>
      <c r="E196" s="6">
        <f t="shared" si="28"/>
        <v>64</v>
      </c>
      <c r="F196" s="38" t="e">
        <f ca="1">IFERROR(geteilt(D196,"#",1)*1,geteilt(D196,"#",1))</f>
        <v>#NAME?</v>
      </c>
      <c r="G196" s="38" t="e">
        <f t="shared" ca="1" si="29"/>
        <v>#NAME?</v>
      </c>
    </row>
    <row r="197" spans="4:7" ht="15">
      <c r="D197" s="176" t="e">
        <f ca="1">geteilt(#REF!,"$",E197)</f>
        <v>#NAME?</v>
      </c>
      <c r="E197" s="6">
        <f t="shared" si="28"/>
        <v>65</v>
      </c>
      <c r="F197" s="38" t="e">
        <f ca="1">IFERROR(geteilt(D197,"#",1)*1,geteilt(D197,"#",1))</f>
        <v>#NAME?</v>
      </c>
      <c r="G197" s="38" t="e">
        <f t="shared" ca="1" si="29"/>
        <v>#NAME?</v>
      </c>
    </row>
    <row r="198" spans="4:7" ht="15">
      <c r="D198" s="176" t="e">
        <f ca="1">geteilt(#REF!,"$",E198)</f>
        <v>#NAME?</v>
      </c>
      <c r="E198" s="6">
        <f t="shared" si="28"/>
        <v>66</v>
      </c>
      <c r="F198" s="38" t="e">
        <f ca="1">IFERROR(geteilt(D198,"#",1)*1,geteilt(D198,"#",1))</f>
        <v>#NAME?</v>
      </c>
      <c r="G198" s="38" t="e">
        <f t="shared" ca="1" si="29"/>
        <v>#NAME?</v>
      </c>
    </row>
    <row r="199" spans="4:7" ht="15">
      <c r="D199" s="176" t="e">
        <f ca="1">geteilt(#REF!,"$",E199)</f>
        <v>#NAME?</v>
      </c>
      <c r="E199" s="6">
        <f t="shared" ref="E199:E219" si="30">E198+1</f>
        <v>67</v>
      </c>
      <c r="F199" s="38" t="e">
        <f ca="1">IFERROR(geteilt(D199,"#",1)*1,geteilt(D199,"#",1))</f>
        <v>#NAME?</v>
      </c>
      <c r="G199" s="38" t="e">
        <f t="shared" ref="G199:G219" ca="1" si="31">geteilt(D199,"#",2)*1</f>
        <v>#NAME?</v>
      </c>
    </row>
    <row r="200" spans="4:7" ht="15">
      <c r="D200" s="176" t="e">
        <f ca="1">geteilt(#REF!,"$",E200)</f>
        <v>#NAME?</v>
      </c>
      <c r="E200" s="6">
        <f t="shared" si="30"/>
        <v>68</v>
      </c>
      <c r="F200" s="38" t="e">
        <f ca="1">IFERROR(geteilt(D200,"#",1)*1,geteilt(D200,"#",1))</f>
        <v>#NAME?</v>
      </c>
      <c r="G200" s="38" t="e">
        <f t="shared" ca="1" si="31"/>
        <v>#NAME?</v>
      </c>
    </row>
    <row r="201" spans="4:7" ht="15">
      <c r="D201" s="176" t="e">
        <f ca="1">geteilt(#REF!,"$",E201)</f>
        <v>#NAME?</v>
      </c>
      <c r="E201" s="6">
        <f t="shared" si="30"/>
        <v>69</v>
      </c>
      <c r="F201" s="38" t="e">
        <f ca="1">IFERROR(geteilt(D201,"#",1)*1,geteilt(D201,"#",1))</f>
        <v>#NAME?</v>
      </c>
      <c r="G201" s="38" t="e">
        <f t="shared" ca="1" si="31"/>
        <v>#NAME?</v>
      </c>
    </row>
    <row r="202" spans="4:7" ht="15">
      <c r="D202" s="176" t="e">
        <f ca="1">geteilt(#REF!,"$",E202)</f>
        <v>#NAME?</v>
      </c>
      <c r="E202" s="6">
        <f t="shared" si="30"/>
        <v>70</v>
      </c>
      <c r="F202" s="38" t="e">
        <f ca="1">IFERROR(geteilt(D202,"#",1)*1,geteilt(D202,"#",1))</f>
        <v>#NAME?</v>
      </c>
      <c r="G202" s="38" t="e">
        <f t="shared" ca="1" si="31"/>
        <v>#NAME?</v>
      </c>
    </row>
    <row r="203" spans="4:7" ht="15">
      <c r="D203" s="176" t="e">
        <f ca="1">geteilt(#REF!,"$",E203)</f>
        <v>#NAME?</v>
      </c>
      <c r="E203" s="6">
        <f t="shared" si="30"/>
        <v>71</v>
      </c>
      <c r="F203" s="38" t="e">
        <f ca="1">IFERROR(geteilt(D203,"#",1)*1,geteilt(D203,"#",1))</f>
        <v>#NAME?</v>
      </c>
      <c r="G203" s="38" t="e">
        <f t="shared" ca="1" si="31"/>
        <v>#NAME?</v>
      </c>
    </row>
    <row r="204" spans="4:7" ht="15">
      <c r="D204" s="176" t="e">
        <f ca="1">geteilt(#REF!,"$",E204)</f>
        <v>#NAME?</v>
      </c>
      <c r="E204" s="6">
        <f t="shared" si="30"/>
        <v>72</v>
      </c>
      <c r="F204" s="38" t="e">
        <f ca="1">IFERROR(geteilt(D204,"#",1)*1,geteilt(D204,"#",1))</f>
        <v>#NAME?</v>
      </c>
      <c r="G204" s="38" t="e">
        <f t="shared" ca="1" si="31"/>
        <v>#NAME?</v>
      </c>
    </row>
    <row r="205" spans="4:7" ht="15">
      <c r="D205" s="176" t="e">
        <f ca="1">geteilt(#REF!,"$",E205)</f>
        <v>#NAME?</v>
      </c>
      <c r="E205" s="6">
        <f t="shared" si="30"/>
        <v>73</v>
      </c>
      <c r="F205" s="38" t="e">
        <f ca="1">IFERROR(geteilt(D205,"#",1)*1,geteilt(D205,"#",1))</f>
        <v>#NAME?</v>
      </c>
      <c r="G205" s="38" t="e">
        <f t="shared" ca="1" si="31"/>
        <v>#NAME?</v>
      </c>
    </row>
    <row r="206" spans="4:7" ht="15">
      <c r="D206" s="176" t="e">
        <f ca="1">geteilt(#REF!,"$",E206)</f>
        <v>#NAME?</v>
      </c>
      <c r="E206" s="6">
        <f t="shared" si="30"/>
        <v>74</v>
      </c>
      <c r="F206" s="38" t="e">
        <f ca="1">IFERROR(geteilt(D206,"#",1)*1,geteilt(D206,"#",1))</f>
        <v>#NAME?</v>
      </c>
      <c r="G206" s="38" t="e">
        <f t="shared" ca="1" si="31"/>
        <v>#NAME?</v>
      </c>
    </row>
    <row r="207" spans="4:7" ht="15">
      <c r="D207" s="176" t="e">
        <f ca="1">geteilt(#REF!,"$",E207)</f>
        <v>#NAME?</v>
      </c>
      <c r="E207" s="6">
        <f t="shared" si="30"/>
        <v>75</v>
      </c>
      <c r="F207" s="38" t="e">
        <f ca="1">IFERROR(geteilt(D207,"#",1)*1,geteilt(D207,"#",1))</f>
        <v>#NAME?</v>
      </c>
      <c r="G207" s="38" t="e">
        <f t="shared" ca="1" si="31"/>
        <v>#NAME?</v>
      </c>
    </row>
    <row r="208" spans="4:7" ht="15">
      <c r="D208" s="176" t="e">
        <f ca="1">geteilt(#REF!,"$",E208)</f>
        <v>#NAME?</v>
      </c>
      <c r="E208" s="6">
        <f t="shared" si="30"/>
        <v>76</v>
      </c>
      <c r="F208" s="38" t="e">
        <f ca="1">IFERROR(geteilt(D208,"#",1)*1,geteilt(D208,"#",1))</f>
        <v>#NAME?</v>
      </c>
      <c r="G208" s="38" t="e">
        <f t="shared" ca="1" si="31"/>
        <v>#NAME?</v>
      </c>
    </row>
    <row r="209" spans="4:7" ht="15">
      <c r="D209" s="176" t="e">
        <f ca="1">geteilt(#REF!,"$",E209)</f>
        <v>#NAME?</v>
      </c>
      <c r="E209" s="6">
        <f t="shared" si="30"/>
        <v>77</v>
      </c>
      <c r="F209" s="38" t="e">
        <f ca="1">IFERROR(geteilt(D209,"#",1)*1,geteilt(D209,"#",1))</f>
        <v>#NAME?</v>
      </c>
      <c r="G209" s="38" t="e">
        <f t="shared" ca="1" si="31"/>
        <v>#NAME?</v>
      </c>
    </row>
    <row r="210" spans="4:7" ht="15">
      <c r="D210" s="176" t="e">
        <f ca="1">geteilt(#REF!,"$",E210)</f>
        <v>#NAME?</v>
      </c>
      <c r="E210" s="6">
        <f t="shared" si="30"/>
        <v>78</v>
      </c>
      <c r="F210" s="38" t="e">
        <f ca="1">IFERROR(geteilt(D210,"#",1)*1,geteilt(D210,"#",1))</f>
        <v>#NAME?</v>
      </c>
      <c r="G210" s="38" t="e">
        <f t="shared" ca="1" si="31"/>
        <v>#NAME?</v>
      </c>
    </row>
    <row r="211" spans="4:7" ht="15">
      <c r="D211" s="176" t="e">
        <f ca="1">geteilt(#REF!,"$",E211)</f>
        <v>#NAME?</v>
      </c>
      <c r="E211" s="6">
        <f t="shared" si="30"/>
        <v>79</v>
      </c>
      <c r="F211" s="38" t="e">
        <f ca="1">IFERROR(geteilt(D211,"#",1)*1,geteilt(D211,"#",1))</f>
        <v>#NAME?</v>
      </c>
      <c r="G211" s="38" t="e">
        <f t="shared" ca="1" si="31"/>
        <v>#NAME?</v>
      </c>
    </row>
    <row r="212" spans="4:7" ht="15">
      <c r="D212" s="176" t="e">
        <f ca="1">geteilt(#REF!,"$",E212)</f>
        <v>#NAME?</v>
      </c>
      <c r="E212" s="6">
        <f t="shared" si="30"/>
        <v>80</v>
      </c>
      <c r="F212" s="38" t="e">
        <f ca="1">IFERROR(geteilt(D212,"#",1)*1,geteilt(D212,"#",1))</f>
        <v>#NAME?</v>
      </c>
      <c r="G212" s="38" t="e">
        <f t="shared" ca="1" si="31"/>
        <v>#NAME?</v>
      </c>
    </row>
    <row r="213" spans="4:7" ht="15">
      <c r="D213" s="176" t="e">
        <f ca="1">geteilt(#REF!,"$",E213)</f>
        <v>#NAME?</v>
      </c>
      <c r="E213" s="6">
        <f t="shared" si="30"/>
        <v>81</v>
      </c>
      <c r="F213" s="38" t="e">
        <f ca="1">IFERROR(geteilt(D213,"#",1)*1,geteilt(D213,"#",1))</f>
        <v>#NAME?</v>
      </c>
      <c r="G213" s="38" t="e">
        <f t="shared" ca="1" si="31"/>
        <v>#NAME?</v>
      </c>
    </row>
    <row r="214" spans="4:7" ht="15">
      <c r="D214" s="176" t="e">
        <f ca="1">geteilt(#REF!,"$",E214)</f>
        <v>#NAME?</v>
      </c>
      <c r="E214" s="6">
        <f t="shared" si="30"/>
        <v>82</v>
      </c>
      <c r="F214" s="38" t="e">
        <f ca="1">IFERROR(geteilt(D214,"#",1)*1,geteilt(D214,"#",1))</f>
        <v>#NAME?</v>
      </c>
      <c r="G214" s="38" t="e">
        <f t="shared" ca="1" si="31"/>
        <v>#NAME?</v>
      </c>
    </row>
    <row r="215" spans="4:7" ht="15">
      <c r="D215" s="176" t="e">
        <f ca="1">geteilt(#REF!,"$",E215)</f>
        <v>#NAME?</v>
      </c>
      <c r="E215" s="6">
        <f t="shared" si="30"/>
        <v>83</v>
      </c>
      <c r="F215" s="38" t="e">
        <f ca="1">IFERROR(geteilt(D215,"#",1)*1,geteilt(D215,"#",1))</f>
        <v>#NAME?</v>
      </c>
      <c r="G215" s="38" t="e">
        <f t="shared" ca="1" si="31"/>
        <v>#NAME?</v>
      </c>
    </row>
    <row r="216" spans="4:7" ht="15">
      <c r="D216" s="176" t="e">
        <f ca="1">geteilt(#REF!,"$",E216)</f>
        <v>#NAME?</v>
      </c>
      <c r="E216" s="6">
        <f t="shared" si="30"/>
        <v>84</v>
      </c>
      <c r="F216" s="38" t="e">
        <f ca="1">IFERROR(geteilt(D216,"#",1)*1,geteilt(D216,"#",1))</f>
        <v>#NAME?</v>
      </c>
      <c r="G216" s="38" t="e">
        <f t="shared" ca="1" si="31"/>
        <v>#NAME?</v>
      </c>
    </row>
    <row r="217" spans="4:7" ht="15">
      <c r="D217" s="176" t="e">
        <f ca="1">geteilt(#REF!,"$",E217)</f>
        <v>#NAME?</v>
      </c>
      <c r="E217" s="6">
        <f t="shared" si="30"/>
        <v>85</v>
      </c>
      <c r="F217" s="38" t="e">
        <f ca="1">IFERROR(geteilt(D217,"#",1)*1,geteilt(D217,"#",1))</f>
        <v>#NAME?</v>
      </c>
      <c r="G217" s="38" t="e">
        <f t="shared" ca="1" si="31"/>
        <v>#NAME?</v>
      </c>
    </row>
    <row r="218" spans="4:7" ht="15">
      <c r="D218" s="176" t="e">
        <f ca="1">geteilt(#REF!,"$",E218)</f>
        <v>#NAME?</v>
      </c>
      <c r="E218" s="6">
        <f t="shared" si="30"/>
        <v>86</v>
      </c>
      <c r="F218" s="38" t="e">
        <f ca="1">IFERROR(geteilt(D218,"#",1)*1,geteilt(D218,"#",1))</f>
        <v>#NAME?</v>
      </c>
      <c r="G218" s="38" t="e">
        <f t="shared" ca="1" si="31"/>
        <v>#NAME?</v>
      </c>
    </row>
    <row r="219" spans="4:7" ht="15">
      <c r="D219" s="176" t="e">
        <f ca="1">geteilt(#REF!,"$",E219)</f>
        <v>#NAME?</v>
      </c>
      <c r="E219" s="6">
        <f t="shared" si="30"/>
        <v>87</v>
      </c>
      <c r="F219" s="38" t="e">
        <f ca="1">IFERROR(geteilt(D219,"#",1)*1,geteilt(D219,"#",1))</f>
        <v>#NAME?</v>
      </c>
      <c r="G219" s="38" t="e">
        <f t="shared" ca="1" si="31"/>
        <v>#NAME?</v>
      </c>
    </row>
  </sheetData>
  <sheetProtection sheet="1" objects="1" scenarios="1"/>
  <hyperlinks>
    <hyperlink ref="G126" r:id="rId1" display="http://images.google.de/images?q=Nassarius sp."/>
    <hyperlink ref="G125" r:id="rId2" display="http://images.google.de/images?q=Turbo fluctuosus"/>
    <hyperlink ref="G124" r:id="rId3" display="http://images.google.de/images?q=Cypraea cervus"/>
    <hyperlink ref="G127" r:id="rId4" display="http://images.google.de/images?q=Pusiostoma (engina) mendicaria"/>
    <hyperlink ref="G128" r:id="rId5" display="http://images.google.de/images?q=Spondylus sp"/>
    <hyperlink ref="G129" r:id="rId6" display="http://images.google.de/images?q=Cyphoma gibbosum"/>
    <hyperlink ref="G130" r:id="rId7" display="http://images.google.de/images?q=Elysia crispata"/>
    <hyperlink ref="F130" r:id="rId8" display="http://images.google.de/images?q=Lettuce Nudibranch"/>
    <hyperlink ref="F129" r:id="rId9" display="http://images.google.de/images?q=Flamingo Tongue"/>
    <hyperlink ref="F128" r:id="rId10" display="http://images.google.de/images?q=Spiny Oyster"/>
    <hyperlink ref="F127" r:id="rId11" display="http://images.google.de/images?q=Bumblebee Snails"/>
    <hyperlink ref="F124" r:id="rId12" display="http://images.google.de/images?q=Deer Cowrie"/>
    <hyperlink ref="F125" r:id="rId13" display="http://images.google.de/images?q=Mexican Turbo Snails"/>
    <hyperlink ref="F126" r:id="rId14" display="http://images.google.de/images?q=Nassarius, Large Pacific"/>
  </hyperlinks>
  <pageMargins left="0.7" right="0.7" top="0.78740157499999996" bottom="0.78740157499999996" header="0.3" footer="0.3"/>
  <pageSetup paperSize="9" orientation="portrait" r:id="rId15"/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Sigi</dc:creator>
  <cp:lastModifiedBy>Sigi</cp:lastModifiedBy>
  <dcterms:created xsi:type="dcterms:W3CDTF">2015-09-16T06:59:17Z</dcterms:created>
  <dcterms:modified xsi:type="dcterms:W3CDTF">2015-09-16T07:00:10Z</dcterms:modified>
</cp:coreProperties>
</file>