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DieseArbeitsmappe" defaultThemeVersion="124226"/>
  <bookViews>
    <workbookView xWindow="120" yWindow="90" windowWidth="17715" windowHeight="8700"/>
  </bookViews>
  <sheets>
    <sheet name="hw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4" i="1" l="1"/>
  <c r="J4" i="1"/>
  <c r="K4" i="1" s="1"/>
  <c r="I5" i="1"/>
  <c r="J5" i="1"/>
  <c r="K5" i="1" s="1"/>
  <c r="I6" i="1"/>
  <c r="J6" i="1"/>
  <c r="K6" i="1" s="1"/>
  <c r="I7" i="1"/>
  <c r="J7" i="1"/>
  <c r="K7" i="1" s="1"/>
  <c r="I8" i="1"/>
  <c r="J8" i="1"/>
  <c r="K8" i="1" s="1"/>
  <c r="I9" i="1"/>
  <c r="J9" i="1"/>
  <c r="K9" i="1" s="1"/>
  <c r="I10" i="1"/>
  <c r="J10" i="1"/>
  <c r="K10" i="1" s="1"/>
  <c r="I11" i="1"/>
  <c r="J11" i="1"/>
  <c r="K11" i="1" s="1"/>
  <c r="I12" i="1"/>
  <c r="J12" i="1"/>
  <c r="K12" i="1" s="1"/>
  <c r="I13" i="1"/>
  <c r="J13" i="1"/>
  <c r="K13" i="1" s="1"/>
  <c r="I14" i="1"/>
  <c r="J14" i="1"/>
  <c r="K14" i="1" s="1"/>
  <c r="I15" i="1"/>
  <c r="J15" i="1"/>
  <c r="K15" i="1" s="1"/>
  <c r="I16" i="1"/>
  <c r="J16" i="1"/>
  <c r="K16" i="1" s="1"/>
  <c r="I17" i="1"/>
  <c r="J17" i="1"/>
  <c r="K17" i="1" s="1"/>
  <c r="I18" i="1"/>
  <c r="J18" i="1"/>
  <c r="K18" i="1" s="1"/>
  <c r="I19" i="1"/>
  <c r="J19" i="1"/>
  <c r="K19" i="1" s="1"/>
  <c r="I20" i="1"/>
  <c r="J20" i="1"/>
  <c r="K20" i="1" s="1"/>
  <c r="I21" i="1"/>
  <c r="J21" i="1"/>
  <c r="K21" i="1" s="1"/>
  <c r="I22" i="1"/>
  <c r="J22" i="1"/>
  <c r="K22" i="1" s="1"/>
  <c r="I23" i="1"/>
  <c r="J23" i="1"/>
  <c r="K23" i="1" s="1"/>
  <c r="I24" i="1"/>
  <c r="J24" i="1"/>
  <c r="K24" i="1" s="1"/>
  <c r="I25" i="1"/>
  <c r="J25" i="1"/>
  <c r="K25" i="1" s="1"/>
  <c r="I26" i="1"/>
  <c r="J26" i="1"/>
  <c r="K26" i="1" s="1"/>
  <c r="I27" i="1"/>
  <c r="J27" i="1"/>
  <c r="K27" i="1" s="1"/>
  <c r="I28" i="1"/>
  <c r="J28" i="1"/>
  <c r="K28" i="1" s="1"/>
  <c r="I29" i="1"/>
  <c r="J29" i="1"/>
  <c r="K29" i="1" s="1"/>
  <c r="I30" i="1"/>
  <c r="J30" i="1"/>
  <c r="K30" i="1" s="1"/>
  <c r="I31" i="1"/>
  <c r="J31" i="1"/>
  <c r="K31" i="1" s="1"/>
  <c r="I32" i="1"/>
  <c r="J32" i="1"/>
  <c r="K32" i="1" s="1"/>
  <c r="I33" i="1"/>
  <c r="J33" i="1"/>
  <c r="K33" i="1" s="1"/>
  <c r="I34" i="1"/>
  <c r="J34" i="1"/>
  <c r="K34" i="1" s="1"/>
  <c r="I35" i="1"/>
  <c r="J35" i="1"/>
  <c r="K35" i="1" s="1"/>
  <c r="I36" i="1"/>
  <c r="J36" i="1"/>
  <c r="K36" i="1" s="1"/>
  <c r="I37" i="1"/>
  <c r="J37" i="1"/>
  <c r="K37" i="1" s="1"/>
  <c r="I38" i="1"/>
  <c r="J38" i="1"/>
  <c r="K38" i="1" s="1"/>
  <c r="I39" i="1"/>
  <c r="J39" i="1"/>
  <c r="K39" i="1" s="1"/>
  <c r="I40" i="1"/>
  <c r="J40" i="1"/>
  <c r="K40" i="1" s="1"/>
  <c r="I41" i="1"/>
  <c r="J41" i="1"/>
  <c r="K41" i="1" s="1"/>
  <c r="I42" i="1"/>
  <c r="J42" i="1"/>
  <c r="K42" i="1" s="1"/>
  <c r="I43" i="1"/>
  <c r="J43" i="1"/>
  <c r="K43" i="1" s="1"/>
  <c r="I44" i="1"/>
  <c r="J44" i="1"/>
  <c r="K44" i="1" s="1"/>
  <c r="I45" i="1"/>
  <c r="J45" i="1"/>
  <c r="K45" i="1" s="1"/>
  <c r="I46" i="1"/>
  <c r="J46" i="1"/>
  <c r="K46" i="1" s="1"/>
  <c r="I47" i="1"/>
  <c r="J47" i="1"/>
  <c r="K47" i="1" s="1"/>
  <c r="I48" i="1"/>
  <c r="J48" i="1"/>
  <c r="K48" i="1" s="1"/>
  <c r="I49" i="1"/>
  <c r="J49" i="1"/>
  <c r="K49" i="1" s="1"/>
  <c r="I50" i="1"/>
  <c r="J50" i="1"/>
  <c r="K50" i="1" s="1"/>
  <c r="I51" i="1"/>
  <c r="J51" i="1"/>
  <c r="K51" i="1" s="1"/>
  <c r="I52" i="1"/>
  <c r="J52" i="1"/>
  <c r="K52" i="1" s="1"/>
  <c r="M3" i="1"/>
  <c r="M4" i="1" s="1"/>
  <c r="M5" i="1" s="1"/>
  <c r="M6" i="1" s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J112" i="1" s="1"/>
  <c r="J3" i="1"/>
  <c r="K3" i="1" s="1"/>
  <c r="I3" i="1"/>
  <c r="E127" i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  <c r="E203" i="1" s="1"/>
  <c r="E204" i="1" s="1"/>
  <c r="E205" i="1" s="1"/>
  <c r="E206" i="1" s="1"/>
  <c r="E207" i="1" s="1"/>
  <c r="E208" i="1" s="1"/>
  <c r="E209" i="1" s="1"/>
  <c r="E210" i="1" s="1"/>
  <c r="E211" i="1" s="1"/>
  <c r="E212" i="1" s="1"/>
  <c r="E213" i="1" s="1"/>
  <c r="E214" i="1" s="1"/>
  <c r="B121" i="1"/>
  <c r="E116" i="1"/>
  <c r="E115" i="1"/>
  <c r="I108" i="1"/>
  <c r="G214" i="1" l="1"/>
  <c r="G212" i="1"/>
  <c r="G210" i="1"/>
  <c r="G208" i="1"/>
  <c r="G206" i="1"/>
  <c r="G204" i="1"/>
  <c r="G202" i="1"/>
  <c r="G200" i="1"/>
  <c r="G198" i="1"/>
  <c r="G196" i="1"/>
  <c r="G194" i="1"/>
  <c r="G192" i="1"/>
  <c r="G190" i="1"/>
  <c r="G188" i="1"/>
  <c r="G186" i="1"/>
  <c r="G184" i="1"/>
  <c r="G182" i="1"/>
  <c r="G180" i="1"/>
  <c r="G178" i="1"/>
  <c r="G176" i="1"/>
  <c r="G174" i="1"/>
  <c r="G172" i="1"/>
  <c r="G170" i="1"/>
  <c r="G168" i="1"/>
  <c r="G166" i="1"/>
  <c r="G164" i="1"/>
  <c r="D214" i="1"/>
  <c r="F212" i="1"/>
  <c r="F210" i="1"/>
  <c r="F208" i="1"/>
  <c r="F206" i="1"/>
  <c r="F204" i="1"/>
  <c r="F202" i="1"/>
  <c r="F200" i="1"/>
  <c r="F198" i="1"/>
  <c r="F196" i="1"/>
  <c r="F194" i="1"/>
  <c r="F192" i="1"/>
  <c r="F190" i="1"/>
  <c r="F188" i="1"/>
  <c r="F186" i="1"/>
  <c r="F184" i="1"/>
  <c r="F182" i="1"/>
  <c r="F180" i="1"/>
  <c r="F178" i="1"/>
  <c r="F176" i="1"/>
  <c r="F174" i="1"/>
  <c r="F172" i="1"/>
  <c r="F170" i="1"/>
  <c r="F168" i="1"/>
  <c r="F166" i="1"/>
  <c r="F164" i="1"/>
  <c r="G162" i="1"/>
  <c r="G160" i="1"/>
  <c r="G158" i="1"/>
  <c r="G156" i="1"/>
  <c r="G154" i="1"/>
  <c r="G152" i="1"/>
  <c r="G150" i="1"/>
  <c r="G148" i="1"/>
  <c r="G146" i="1"/>
  <c r="G144" i="1"/>
  <c r="G142" i="1"/>
  <c r="G140" i="1"/>
  <c r="G138" i="1"/>
  <c r="G136" i="1"/>
  <c r="G134" i="1"/>
  <c r="G132" i="1"/>
  <c r="G130" i="1"/>
  <c r="G128" i="1"/>
  <c r="F126" i="1"/>
  <c r="H74" i="1"/>
  <c r="H72" i="1"/>
  <c r="H70" i="1"/>
  <c r="H68" i="1"/>
  <c r="H66" i="1"/>
  <c r="H64" i="1"/>
  <c r="H62" i="1"/>
  <c r="H60" i="1"/>
  <c r="K53" i="1"/>
  <c r="D213" i="1"/>
  <c r="D211" i="1"/>
  <c r="D209" i="1"/>
  <c r="D207" i="1"/>
  <c r="D205" i="1"/>
  <c r="D203" i="1"/>
  <c r="D201" i="1"/>
  <c r="D199" i="1"/>
  <c r="D197" i="1"/>
  <c r="D195" i="1"/>
  <c r="D193" i="1"/>
  <c r="D191" i="1"/>
  <c r="D189" i="1"/>
  <c r="D187" i="1"/>
  <c r="D185" i="1"/>
  <c r="D183" i="1"/>
  <c r="D181" i="1"/>
  <c r="D179" i="1"/>
  <c r="D177" i="1"/>
  <c r="D175" i="1"/>
  <c r="D173" i="1"/>
  <c r="D171" i="1"/>
  <c r="D169" i="1"/>
  <c r="D167" i="1"/>
  <c r="D165" i="1"/>
  <c r="F163" i="1"/>
  <c r="F162" i="1"/>
  <c r="F160" i="1"/>
  <c r="F158" i="1"/>
  <c r="F156" i="1"/>
  <c r="F154" i="1"/>
  <c r="F152" i="1"/>
  <c r="F150" i="1"/>
  <c r="F148" i="1"/>
  <c r="F146" i="1"/>
  <c r="F144" i="1"/>
  <c r="F142" i="1"/>
  <c r="F140" i="1"/>
  <c r="F138" i="1"/>
  <c r="F136" i="1"/>
  <c r="F134" i="1"/>
  <c r="F132" i="1"/>
  <c r="F130" i="1"/>
  <c r="F128" i="1"/>
  <c r="D127" i="1"/>
  <c r="B122" i="1"/>
  <c r="G74" i="1"/>
  <c r="G213" i="1"/>
  <c r="G211" i="1"/>
  <c r="G209" i="1"/>
  <c r="G207" i="1"/>
  <c r="G205" i="1"/>
  <c r="G203" i="1"/>
  <c r="G201" i="1"/>
  <c r="G199" i="1"/>
  <c r="G197" i="1"/>
  <c r="G195" i="1"/>
  <c r="G193" i="1"/>
  <c r="G191" i="1"/>
  <c r="G189" i="1"/>
  <c r="G187" i="1"/>
  <c r="G185" i="1"/>
  <c r="G183" i="1"/>
  <c r="G181" i="1"/>
  <c r="G179" i="1"/>
  <c r="G177" i="1"/>
  <c r="G175" i="1"/>
  <c r="G173" i="1"/>
  <c r="G171" i="1"/>
  <c r="G169" i="1"/>
  <c r="G167" i="1"/>
  <c r="G165" i="1"/>
  <c r="F214" i="1"/>
  <c r="F213" i="1"/>
  <c r="F211" i="1"/>
  <c r="F209" i="1"/>
  <c r="F207" i="1"/>
  <c r="F205" i="1"/>
  <c r="F203" i="1"/>
  <c r="F201" i="1"/>
  <c r="F199" i="1"/>
  <c r="F197" i="1"/>
  <c r="F195" i="1"/>
  <c r="F193" i="1"/>
  <c r="F191" i="1"/>
  <c r="F189" i="1"/>
  <c r="F187" i="1"/>
  <c r="F185" i="1"/>
  <c r="F183" i="1"/>
  <c r="F181" i="1"/>
  <c r="F179" i="1"/>
  <c r="F177" i="1"/>
  <c r="F175" i="1"/>
  <c r="F173" i="1"/>
  <c r="F171" i="1"/>
  <c r="F169" i="1"/>
  <c r="F167" i="1"/>
  <c r="F165" i="1"/>
  <c r="G163" i="1"/>
  <c r="G161" i="1"/>
  <c r="G159" i="1"/>
  <c r="G157" i="1"/>
  <c r="G155" i="1"/>
  <c r="G153" i="1"/>
  <c r="G151" i="1"/>
  <c r="G149" i="1"/>
  <c r="G147" i="1"/>
  <c r="G145" i="1"/>
  <c r="G143" i="1"/>
  <c r="G141" i="1"/>
  <c r="G139" i="1"/>
  <c r="G137" i="1"/>
  <c r="G135" i="1"/>
  <c r="G133" i="1"/>
  <c r="G131" i="1"/>
  <c r="G129" i="1"/>
  <c r="G127" i="1"/>
  <c r="H75" i="1"/>
  <c r="H73" i="1"/>
  <c r="H71" i="1"/>
  <c r="H69" i="1"/>
  <c r="H67" i="1"/>
  <c r="H65" i="1"/>
  <c r="H63" i="1"/>
  <c r="H61" i="1"/>
  <c r="H59" i="1"/>
  <c r="H53" i="1"/>
  <c r="D212" i="1"/>
  <c r="D210" i="1"/>
  <c r="D208" i="1"/>
  <c r="D206" i="1"/>
  <c r="D204" i="1"/>
  <c r="D202" i="1"/>
  <c r="D200" i="1"/>
  <c r="D198" i="1"/>
  <c r="D196" i="1"/>
  <c r="D194" i="1"/>
  <c r="D192" i="1"/>
  <c r="D190" i="1"/>
  <c r="D188" i="1"/>
  <c r="D186" i="1"/>
  <c r="D184" i="1"/>
  <c r="D182" i="1"/>
  <c r="D180" i="1"/>
  <c r="D178" i="1"/>
  <c r="D176" i="1"/>
  <c r="D174" i="1"/>
  <c r="D172" i="1"/>
  <c r="D170" i="1"/>
  <c r="D168" i="1"/>
  <c r="D166" i="1"/>
  <c r="D164" i="1"/>
  <c r="D163" i="1"/>
  <c r="F161" i="1"/>
  <c r="F159" i="1"/>
  <c r="F157" i="1"/>
  <c r="F155" i="1"/>
  <c r="F153" i="1"/>
  <c r="F151" i="1"/>
  <c r="F149" i="1"/>
  <c r="F147" i="1"/>
  <c r="F145" i="1"/>
  <c r="F143" i="1"/>
  <c r="F141" i="1"/>
  <c r="F139" i="1"/>
  <c r="F137" i="1"/>
  <c r="F135" i="1"/>
  <c r="F133" i="1"/>
  <c r="F131" i="1"/>
  <c r="F129" i="1"/>
  <c r="F127" i="1"/>
  <c r="D126" i="1"/>
  <c r="G75" i="1"/>
  <c r="G73" i="1"/>
  <c r="G72" i="1"/>
  <c r="G70" i="1"/>
  <c r="G68" i="1"/>
  <c r="G66" i="1"/>
  <c r="G64" i="1"/>
  <c r="G62" i="1"/>
  <c r="G60" i="1"/>
  <c r="I53" i="1"/>
  <c r="I70" i="1"/>
  <c r="I66" i="1"/>
  <c r="I62" i="1"/>
  <c r="D162" i="1"/>
  <c r="D160" i="1"/>
  <c r="D158" i="1"/>
  <c r="D156" i="1"/>
  <c r="D154" i="1"/>
  <c r="D152" i="1"/>
  <c r="D150" i="1"/>
  <c r="D148" i="1"/>
  <c r="D146" i="1"/>
  <c r="D144" i="1"/>
  <c r="D142" i="1"/>
  <c r="D140" i="1"/>
  <c r="D138" i="1"/>
  <c r="D136" i="1"/>
  <c r="D134" i="1"/>
  <c r="D132" i="1"/>
  <c r="D130" i="1"/>
  <c r="D128" i="1"/>
  <c r="B125" i="1"/>
  <c r="I74" i="1"/>
  <c r="I71" i="1"/>
  <c r="I67" i="1"/>
  <c r="I63" i="1"/>
  <c r="I59" i="1"/>
  <c r="N49" i="1"/>
  <c r="N45" i="1"/>
  <c r="N41" i="1"/>
  <c r="N37" i="1"/>
  <c r="N33" i="1"/>
  <c r="N30" i="1"/>
  <c r="N26" i="1"/>
  <c r="N22" i="1"/>
  <c r="N18" i="1"/>
  <c r="N14" i="1"/>
  <c r="N52" i="1"/>
  <c r="N44" i="1"/>
  <c r="N36" i="1"/>
  <c r="N27" i="1"/>
  <c r="N19" i="1"/>
  <c r="N11" i="1"/>
  <c r="N7" i="1"/>
  <c r="G71" i="1"/>
  <c r="G69" i="1"/>
  <c r="G67" i="1"/>
  <c r="G65" i="1"/>
  <c r="G63" i="1"/>
  <c r="G61" i="1"/>
  <c r="G59" i="1"/>
  <c r="I72" i="1"/>
  <c r="I68" i="1"/>
  <c r="I64" i="1"/>
  <c r="I60" i="1"/>
  <c r="D161" i="1"/>
  <c r="D159" i="1"/>
  <c r="D157" i="1"/>
  <c r="D155" i="1"/>
  <c r="D153" i="1"/>
  <c r="D151" i="1"/>
  <c r="D149" i="1"/>
  <c r="D147" i="1"/>
  <c r="D145" i="1"/>
  <c r="D143" i="1"/>
  <c r="D141" i="1"/>
  <c r="D139" i="1"/>
  <c r="D137" i="1"/>
  <c r="D135" i="1"/>
  <c r="D133" i="1"/>
  <c r="D131" i="1"/>
  <c r="D129" i="1"/>
  <c r="G126" i="1"/>
  <c r="I75" i="1"/>
  <c r="I73" i="1"/>
  <c r="I69" i="1"/>
  <c r="I65" i="1"/>
  <c r="I61" i="1"/>
  <c r="N51" i="1"/>
  <c r="N47" i="1"/>
  <c r="N43" i="1"/>
  <c r="N39" i="1"/>
  <c r="N35" i="1"/>
  <c r="N32" i="1"/>
  <c r="N28" i="1"/>
  <c r="N24" i="1"/>
  <c r="N20" i="1"/>
  <c r="N16" i="1"/>
  <c r="N13" i="1"/>
  <c r="N50" i="1"/>
  <c r="N46" i="1"/>
  <c r="N42" i="1"/>
  <c r="N38" i="1"/>
  <c r="N34" i="1"/>
  <c r="N29" i="1"/>
  <c r="N25" i="1"/>
  <c r="N21" i="1"/>
  <c r="N17" i="1"/>
  <c r="N12" i="1"/>
  <c r="N10" i="1"/>
  <c r="N8" i="1"/>
  <c r="N6" i="1"/>
  <c r="N4" i="1"/>
  <c r="N48" i="1"/>
  <c r="N40" i="1"/>
  <c r="N31" i="1"/>
  <c r="N23" i="1"/>
  <c r="N15" i="1"/>
  <c r="N9" i="1"/>
  <c r="N5" i="1"/>
  <c r="B123" i="1"/>
  <c r="F65" i="1" l="1"/>
  <c r="F69" i="1"/>
  <c r="F73" i="1"/>
  <c r="F75" i="1"/>
  <c r="H126" i="1"/>
  <c r="F60" i="1"/>
  <c r="F64" i="1"/>
  <c r="F68" i="1"/>
  <c r="F72" i="1"/>
  <c r="H91" i="1"/>
  <c r="H86" i="1"/>
  <c r="H88" i="1"/>
  <c r="G79" i="1"/>
  <c r="F59" i="1"/>
  <c r="G78" i="1"/>
  <c r="F63" i="1"/>
  <c r="F67" i="1"/>
  <c r="F71" i="1"/>
  <c r="F74" i="1"/>
  <c r="F62" i="1"/>
  <c r="F66" i="1"/>
  <c r="F70" i="1"/>
  <c r="I55" i="1"/>
  <c r="H90" i="1"/>
  <c r="H87" i="1"/>
  <c r="I92" i="1"/>
  <c r="G55" i="1"/>
  <c r="H55" i="1"/>
  <c r="H89" i="1"/>
  <c r="H106" i="1"/>
  <c r="G107" i="1"/>
  <c r="H107" i="1"/>
  <c r="N3" i="1"/>
  <c r="N53" i="1"/>
  <c r="I89" i="1" l="1"/>
  <c r="H101" i="1"/>
  <c r="I101" i="1" s="1"/>
  <c r="I90" i="1"/>
  <c r="H102" i="1"/>
  <c r="I102" i="1" s="1"/>
  <c r="I88" i="1"/>
  <c r="H100" i="1"/>
  <c r="I100" i="1" s="1"/>
  <c r="H103" i="1"/>
  <c r="I103" i="1" s="1"/>
  <c r="I91" i="1"/>
  <c r="I107" i="1"/>
  <c r="I56" i="1"/>
  <c r="G76" i="1"/>
  <c r="H99" i="1"/>
  <c r="I99" i="1" s="1"/>
  <c r="I87" i="1"/>
  <c r="F61" i="1"/>
  <c r="H104" i="1" s="1"/>
  <c r="H78" i="1"/>
  <c r="H79" i="1"/>
  <c r="I86" i="1"/>
  <c r="H98" i="1"/>
  <c r="I98" i="1" s="1"/>
  <c r="H81" i="1" l="1"/>
  <c r="I81" i="1" s="1"/>
  <c r="B124" i="1"/>
  <c r="H76" i="1"/>
  <c r="E82" i="1" l="1"/>
  <c r="H83" i="1"/>
  <c r="D116" i="1"/>
  <c r="F116" i="1" s="1"/>
  <c r="D115" i="1"/>
  <c r="F115" i="1" s="1"/>
  <c r="H115" i="1" l="1"/>
  <c r="G115" i="1"/>
  <c r="H84" i="1"/>
  <c r="I83" i="1"/>
  <c r="H116" i="1"/>
  <c r="G116" i="1"/>
  <c r="G85" i="1"/>
  <c r="G84" i="1"/>
  <c r="G106" i="1"/>
  <c r="I106" i="1" s="1"/>
  <c r="I116" i="1" l="1"/>
  <c r="I115" i="1"/>
  <c r="H93" i="1"/>
  <c r="I84" i="1"/>
  <c r="H85" i="1"/>
  <c r="I85" i="1" s="1"/>
  <c r="H94" i="1" l="1"/>
  <c r="I94" i="1" s="1"/>
  <c r="I93" i="1"/>
  <c r="H105" i="1"/>
  <c r="G105" i="1"/>
  <c r="I105" i="1" l="1"/>
  <c r="I95" i="1"/>
  <c r="G97" i="1" s="1"/>
  <c r="I97" i="1" s="1"/>
  <c r="G104" i="1" s="1"/>
  <c r="I104" i="1" s="1"/>
  <c r="I109" i="1" l="1"/>
  <c r="G111" i="1" s="1"/>
  <c r="I111" i="1" s="1"/>
  <c r="G110" i="1" l="1"/>
  <c r="I110" i="1" s="1"/>
  <c r="I112" i="1" s="1"/>
  <c r="I119" i="1" s="1"/>
  <c r="I120" i="1" l="1"/>
</calcChain>
</file>

<file path=xl/sharedStrings.xml><?xml version="1.0" encoding="utf-8"?>
<sst xmlns="http://schemas.openxmlformats.org/spreadsheetml/2006/main" count="327" uniqueCount="174">
  <si>
    <t>Centropyge loricula</t>
  </si>
  <si>
    <t>FLAME</t>
  </si>
  <si>
    <t>SM/Med</t>
  </si>
  <si>
    <t>Lg</t>
  </si>
  <si>
    <t>XLg</t>
  </si>
  <si>
    <t>FLAME-TIGER STRIPE</t>
  </si>
  <si>
    <t>MED</t>
  </si>
  <si>
    <t>GOLDFLAKE</t>
  </si>
  <si>
    <t>XSM</t>
  </si>
  <si>
    <t>BLACK BAND</t>
  </si>
  <si>
    <t>SM</t>
  </si>
  <si>
    <t>MD</t>
  </si>
  <si>
    <t>LG</t>
  </si>
  <si>
    <t>Apolemichthys griffisi</t>
  </si>
  <si>
    <t>GRIFFIS</t>
  </si>
  <si>
    <t>RARE</t>
  </si>
  <si>
    <t>Centropyge flavissimus</t>
  </si>
  <si>
    <t>LEMONPEEL</t>
  </si>
  <si>
    <t>XLG</t>
  </si>
  <si>
    <t>ORANGEPEEL</t>
  </si>
  <si>
    <t>Centropyge fisheri</t>
  </si>
  <si>
    <t>JUV GOLDFLAKE</t>
  </si>
  <si>
    <t>Antennarius sp</t>
  </si>
  <si>
    <t>Flame</t>
  </si>
  <si>
    <t>*RARE*</t>
  </si>
  <si>
    <t>Centropyge multicolor</t>
  </si>
  <si>
    <t>MULTICOLOR</t>
  </si>
  <si>
    <t>Centropyge multifasciatus</t>
  </si>
  <si>
    <t>MULTIBAND</t>
  </si>
  <si>
    <t>Centropyge potteri</t>
  </si>
  <si>
    <t>POTTER'S</t>
  </si>
  <si>
    <t>Cirrhilabrus jordani</t>
  </si>
  <si>
    <t>JUMBO</t>
  </si>
  <si>
    <t>pair</t>
  </si>
  <si>
    <t>Zebrasoma flavescens</t>
  </si>
  <si>
    <t>YELLOW</t>
  </si>
  <si>
    <t>SM/MED</t>
  </si>
  <si>
    <t>Acanthurus achilles</t>
  </si>
  <si>
    <t>ACHILLES</t>
  </si>
  <si>
    <t>Paracanthurus hepatus</t>
  </si>
  <si>
    <t>BLUE</t>
  </si>
  <si>
    <t>Acanthurus olivaceus</t>
  </si>
  <si>
    <t>SHOULDER</t>
  </si>
  <si>
    <t>SM-MED</t>
  </si>
  <si>
    <t>Ctenochaetus hawaiiensis</t>
  </si>
  <si>
    <t>CHEVRON</t>
  </si>
  <si>
    <t>Acanthurus nigrofuscus</t>
  </si>
  <si>
    <t>LAVENDER</t>
  </si>
  <si>
    <t>NASO</t>
  </si>
  <si>
    <t>YELLOW EYE</t>
  </si>
  <si>
    <t>BLACK LONGNOSE</t>
  </si>
  <si>
    <t>SM/MD</t>
  </si>
  <si>
    <t>Pseudanthias bartlettorum</t>
  </si>
  <si>
    <t>ANTHIAS  Female</t>
  </si>
  <si>
    <t>ANTHIAS  Male</t>
  </si>
  <si>
    <t>Forcipiger flavissimus</t>
  </si>
  <si>
    <t>LONG-NOSE</t>
  </si>
  <si>
    <t>LONGNOSE</t>
  </si>
  <si>
    <t>Amphiprion tricinctus</t>
  </si>
  <si>
    <t>3-STRIPE</t>
  </si>
  <si>
    <t>Acanthurus achilles/glaucoparieus</t>
  </si>
  <si>
    <t>Naso lituratus</t>
  </si>
  <si>
    <t>Zebrasoma rostratum</t>
  </si>
  <si>
    <t>Ctenochaetus strigosus</t>
  </si>
  <si>
    <t>Centropyge loriculus</t>
  </si>
  <si>
    <t>Apolemichthys arcuatus</t>
  </si>
  <si>
    <t>Apolemichthys xanthopunctatus</t>
  </si>
  <si>
    <t>Listenende</t>
  </si>
  <si>
    <t>ORDER Total</t>
  </si>
  <si>
    <t>Rabatt ab:</t>
  </si>
  <si>
    <t>Taric            EUSt</t>
  </si>
  <si>
    <t>EU-Zoll</t>
  </si>
  <si>
    <t>Form A</t>
  </si>
  <si>
    <t>ohne</t>
  </si>
  <si>
    <t>Anteil</t>
  </si>
  <si>
    <t>Anzahl</t>
  </si>
  <si>
    <t>Gewicht</t>
  </si>
  <si>
    <t>0301110000   19%</t>
  </si>
  <si>
    <t>Order Freshwater Fish</t>
  </si>
  <si>
    <t>Order Freshwater Cites Fish</t>
  </si>
  <si>
    <t>0301190000   19%</t>
  </si>
  <si>
    <t>Order Marine Fish</t>
  </si>
  <si>
    <t>Order Marine Cites Fish</t>
  </si>
  <si>
    <t>0306279990   7%</t>
  </si>
  <si>
    <t>Order Shrimps</t>
  </si>
  <si>
    <t>0306248000   7%</t>
  </si>
  <si>
    <t>Order Crabs</t>
  </si>
  <si>
    <t>0307710090   7%</t>
  </si>
  <si>
    <t>Order Giant Clams</t>
  </si>
  <si>
    <t>0307919090   7%</t>
  </si>
  <si>
    <t>Order Clams, Snails, Slugs, Cephalopoda</t>
  </si>
  <si>
    <t>0308901000   7%</t>
  </si>
  <si>
    <t>Order Stonecoral</t>
  </si>
  <si>
    <t>Order Aquacultur Stonecoral</t>
  </si>
  <si>
    <t>Order Substrat Marine Invertebrates</t>
  </si>
  <si>
    <t>Order other inverts (Stars, Urchins, Anemones, …)</t>
  </si>
  <si>
    <t>Order Substrat Aquacultur Marine Invertebrates</t>
  </si>
  <si>
    <t>6815990090   19%</t>
  </si>
  <si>
    <t>Order Living Rock</t>
  </si>
  <si>
    <t>6815990000   19%</t>
  </si>
  <si>
    <t>Order Artificial Aquacultur Living Rock</t>
  </si>
  <si>
    <t>0602904900   19%</t>
  </si>
  <si>
    <t>Order Plants</t>
  </si>
  <si>
    <t>Order Plants Potted</t>
  </si>
  <si>
    <t>Order Packing Boxes</t>
  </si>
  <si>
    <t>Fische und Krebstiere, Weichtiere und andere wirbellose Wassertiere</t>
  </si>
  <si>
    <t>7% MwSt</t>
  </si>
  <si>
    <t>Zierfische, Langusten, Hummer, Austern und Schnecken, usw.</t>
  </si>
  <si>
    <t>19% MwSt</t>
  </si>
  <si>
    <t>PACKING CHARGES Leergewicht ca. 2kg</t>
  </si>
  <si>
    <t>Gesamtimport (geschätzt)</t>
  </si>
  <si>
    <t>TERMINAL HANDLING FEE AND HEALTH CERTIFICATE pro kg</t>
  </si>
  <si>
    <t>Transshipping agent cost</t>
  </si>
  <si>
    <t>wird auf alle Besteller nach Gewicht verteilt</t>
  </si>
  <si>
    <t>Exporteur CITES Steinkorallen</t>
  </si>
  <si>
    <t xml:space="preserve">Exporteur CITES Steinkorallen Aquakultur </t>
  </si>
  <si>
    <t xml:space="preserve">Exporteur CITES Substrat Weichkorallen </t>
  </si>
  <si>
    <t xml:space="preserve">Exporteur CITES Lebende Steine </t>
  </si>
  <si>
    <t>Exporteur CITES Seahorse &amp; Cites Fish</t>
  </si>
  <si>
    <t>Exporteur CITES Giant clam</t>
  </si>
  <si>
    <t>Phytosanitary Cert</t>
  </si>
  <si>
    <t xml:space="preserve">AIRFREIGHT US$/KG </t>
  </si>
  <si>
    <t>SECURITY AND FUEL CHARGES</t>
  </si>
  <si>
    <t>TOTAL</t>
  </si>
  <si>
    <t>Übertrag mit Wechselkurs</t>
  </si>
  <si>
    <t>US-Dollar in Euro</t>
  </si>
  <si>
    <t>EU-Einfuhrgenehmigung</t>
  </si>
  <si>
    <t>CITES Steinkorallen</t>
  </si>
  <si>
    <t xml:space="preserve">CITES Steinkorallen Aquakultur </t>
  </si>
  <si>
    <t xml:space="preserve">CITES Substrat Weichkorallen </t>
  </si>
  <si>
    <t xml:space="preserve">CITES Lebende Steine </t>
  </si>
  <si>
    <t>CITES Seepferdchen u.a. Cites Fische</t>
  </si>
  <si>
    <t>CITES Riesenmuscheln</t>
  </si>
  <si>
    <t>EU-Zoll-Abgeltung</t>
  </si>
  <si>
    <t>Mischwert</t>
  </si>
  <si>
    <t xml:space="preserve">Flughafenabwicklung Frankfurt pro kg </t>
  </si>
  <si>
    <t>GVDEs, Traces, MA und FAL</t>
  </si>
  <si>
    <t xml:space="preserve">Pflanzengesundheits-Zeugnis usw. </t>
  </si>
  <si>
    <t>Pflanzenbestellungen mindestens</t>
  </si>
  <si>
    <t>Zustellung ab 100kg möglich</t>
  </si>
  <si>
    <t>Kosten ab A3 Frankfurt-Bonn</t>
  </si>
  <si>
    <t>Rechnungsbetrag ohne MwSt.</t>
  </si>
  <si>
    <t xml:space="preserve">Fische und Krebstiere, </t>
  </si>
  <si>
    <t>Weichtiere und andere wirbellose Wassertiere</t>
  </si>
  <si>
    <t>MwSt. für</t>
  </si>
  <si>
    <t>Netto</t>
  </si>
  <si>
    <t xml:space="preserve">Zierfische, Langusten, Hummer, </t>
  </si>
  <si>
    <t>Austern und Schnecken</t>
  </si>
  <si>
    <t>Rechnungsbetrag mit MwSt.</t>
  </si>
  <si>
    <t>Berechnung gemäß §312d Abs.6 BGB</t>
  </si>
  <si>
    <t>Summe $</t>
  </si>
  <si>
    <t>Kurs</t>
  </si>
  <si>
    <t>Summe</t>
  </si>
  <si>
    <t>Zoll</t>
  </si>
  <si>
    <t>MwSt.</t>
  </si>
  <si>
    <t>Warenanteil 7%</t>
  </si>
  <si>
    <t>Kosten für Tiere und Boxen</t>
  </si>
  <si>
    <t>Warenanteil 19%</t>
  </si>
  <si>
    <t>Dienstleistungen für die bei Widerruf</t>
  </si>
  <si>
    <t xml:space="preserve">Wertersatz geleistet werden muss </t>
  </si>
  <si>
    <t>Handling Fee, Luftfracht, Cites- und Einfuhrgenehmigungen, Flughafenabwicklung</t>
  </si>
  <si>
    <t>Dienstleistungen 7%</t>
  </si>
  <si>
    <t>Dienstleistungen 19%</t>
  </si>
  <si>
    <t>11550#2$11590#2$12930#1$16580#2$16700#2$16910#2$17700#1$28920#1$28950#1$29030#1$29060#1$29670#1$29730#1</t>
  </si>
  <si>
    <t>Senden Sie mir diesen Bestell-Text per Email</t>
  </si>
  <si>
    <t>Code</t>
  </si>
  <si>
    <t>Latin Name</t>
  </si>
  <si>
    <t>Common Name</t>
  </si>
  <si>
    <t>Remark</t>
  </si>
  <si>
    <t>Qty/Box</t>
  </si>
  <si>
    <t>Price</t>
  </si>
  <si>
    <t>Order</t>
  </si>
  <si>
    <t>Total</t>
  </si>
  <si>
    <t>Weight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</si>
</sst>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_-[$$-409]* #,##0.000_ ;_-[$$-409]* \-#,##0.000\ ;_-[$$-409]* &quot;-&quot;??_ ;_-@_ "/>
    <numFmt numFmtId="166" formatCode="_-[$$-409]* #,##0.00_ ;_-[$$-409]* \-#,##0.00\ ;_-[$$-409]* &quot;-&quot;??_ ;_-@_ "/>
    <numFmt numFmtId="167" formatCode="0.00&quot;kg&quot;"/>
    <numFmt numFmtId="168" formatCode="0.0&quot;kg&quot;"/>
    <numFmt numFmtId="169" formatCode="&quot;Ab &quot;0&quot;kg&quot;"/>
    <numFmt numFmtId="170" formatCode="0&quot;kg&quot;"/>
    <numFmt numFmtId="171" formatCode="General_)"/>
    <numFmt numFmtId="172" formatCode="0.00%;0.00%;&quot;&quot;"/>
    <numFmt numFmtId="173" formatCode="0;0;&quot;&quot;"/>
    <numFmt numFmtId="174" formatCode="0.0&quot;kg&quot;;0.0&quot;kg&quot;;&quot;&quot;"/>
    <numFmt numFmtId="175" formatCode="0.0%"/>
    <numFmt numFmtId="176" formatCode="0.0"/>
    <numFmt numFmtId="177" formatCode="0.000\ &quot;€/$&quot;"/>
    <numFmt numFmtId="178" formatCode="#,##0.00\ &quot;€&quot;"/>
    <numFmt numFmtId="179" formatCode="0.00\ &quot;€&quot;;0.00\ &quot;€&quot;;&quot;&quot;"/>
    <numFmt numFmtId="180" formatCode="0&quot;km&quot;;0&quot;km&quot;;&quot;&quot;"/>
    <numFmt numFmtId="181" formatCode="0;\-0;&quot;&quot;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name val="Arial"/>
      <family val="2"/>
    </font>
    <font>
      <sz val="10"/>
      <name val="Verdana"/>
      <family val="2"/>
    </font>
    <font>
      <b/>
      <sz val="10"/>
      <color rgb="FFFF000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rgb="FFCCEC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9">
    <xf numFmtId="0" fontId="0" fillId="0" borderId="0"/>
    <xf numFmtId="0" fontId="1" fillId="0" borderId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164" fontId="1" fillId="0" borderId="0" applyFill="0" applyBorder="0" applyAlignment="0" applyProtection="0"/>
    <xf numFmtId="43" fontId="1" fillId="0" borderId="0" applyFill="0" applyBorder="0" applyAlignment="0" applyProtection="0"/>
    <xf numFmtId="0" fontId="3" fillId="2" borderId="0" applyNumberFormat="0" applyBorder="0" applyAlignment="0" applyProtection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165" fontId="1" fillId="0" borderId="0">
      <alignment vertical="top"/>
    </xf>
    <xf numFmtId="165" fontId="6" fillId="0" borderId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0" fontId="16" fillId="0" borderId="0" applyNumberFormat="0" applyFill="0" applyBorder="0" applyAlignment="0" applyProtection="0"/>
  </cellStyleXfs>
  <cellXfs count="187">
    <xf numFmtId="0" fontId="0" fillId="0" borderId="0" xfId="0"/>
    <xf numFmtId="0" fontId="1" fillId="0" borderId="0" xfId="0" applyNumberFormat="1" applyFont="1" applyFill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165" fontId="1" fillId="0" borderId="0" xfId="0" applyNumberFormat="1" applyFont="1" applyFill="1"/>
    <xf numFmtId="1" fontId="0" fillId="0" borderId="3" xfId="0" applyNumberFormat="1" applyFont="1" applyFill="1" applyBorder="1" applyAlignment="1">
      <alignment horizontal="center"/>
    </xf>
    <xf numFmtId="167" fontId="0" fillId="0" borderId="0" xfId="0" applyNumberFormat="1" applyFont="1"/>
    <xf numFmtId="165" fontId="1" fillId="0" borderId="0" xfId="11" applyFill="1" applyAlignment="1">
      <alignment horizontal="center" vertical="center"/>
    </xf>
    <xf numFmtId="165" fontId="1" fillId="0" borderId="0" xfId="11" applyNumberFormat="1" applyAlignment="1">
      <alignment horizontal="left" vertical="center"/>
    </xf>
    <xf numFmtId="165" fontId="1" fillId="3" borderId="4" xfId="12" applyFont="1" applyFill="1" applyBorder="1" applyAlignment="1">
      <alignment vertical="center"/>
    </xf>
    <xf numFmtId="165" fontId="1" fillId="3" borderId="5" xfId="12" applyFont="1" applyFill="1" applyBorder="1" applyAlignment="1">
      <alignment vertical="center"/>
    </xf>
    <xf numFmtId="165" fontId="1" fillId="3" borderId="5" xfId="12" applyFont="1" applyFill="1" applyBorder="1" applyAlignment="1">
      <alignment horizontal="left" vertical="center"/>
    </xf>
    <xf numFmtId="165" fontId="1" fillId="3" borderId="6" xfId="12" applyFont="1" applyFill="1" applyBorder="1" applyAlignment="1">
      <alignment vertical="center"/>
    </xf>
    <xf numFmtId="3" fontId="1" fillId="3" borderId="7" xfId="12" applyNumberFormat="1" applyFont="1" applyFill="1" applyBorder="1" applyAlignment="1">
      <alignment horizontal="right" vertical="center"/>
    </xf>
    <xf numFmtId="168" fontId="1" fillId="3" borderId="7" xfId="12" applyNumberFormat="1" applyFont="1" applyFill="1" applyBorder="1" applyAlignment="1">
      <alignment horizontal="right" vertical="center"/>
    </xf>
    <xf numFmtId="166" fontId="1" fillId="3" borderId="8" xfId="12" applyNumberFormat="1" applyFont="1" applyFill="1" applyBorder="1" applyAlignment="1">
      <alignment horizontal="right" vertical="center"/>
    </xf>
    <xf numFmtId="169" fontId="1" fillId="4" borderId="9" xfId="12" applyNumberFormat="1" applyFont="1" applyFill="1" applyBorder="1" applyAlignment="1">
      <alignment vertical="center"/>
    </xf>
    <xf numFmtId="170" fontId="1" fillId="5" borderId="10" xfId="12" applyNumberFormat="1" applyFont="1" applyFill="1" applyBorder="1" applyAlignment="1">
      <alignment vertical="center"/>
    </xf>
    <xf numFmtId="9" fontId="1" fillId="4" borderId="10" xfId="12" applyNumberFormat="1" applyFont="1" applyFill="1" applyBorder="1" applyAlignment="1">
      <alignment horizontal="left" vertical="center"/>
    </xf>
    <xf numFmtId="9" fontId="1" fillId="4" borderId="10" xfId="12" applyNumberFormat="1" applyFont="1" applyFill="1" applyBorder="1" applyAlignment="1">
      <alignment vertical="center"/>
    </xf>
    <xf numFmtId="165" fontId="1" fillId="3" borderId="11" xfId="12" applyFont="1" applyFill="1" applyBorder="1" applyAlignment="1">
      <alignment vertical="center"/>
    </xf>
    <xf numFmtId="168" fontId="1" fillId="3" borderId="12" xfId="12" applyNumberFormat="1" applyFont="1" applyFill="1" applyBorder="1" applyAlignment="1">
      <alignment horizontal="right" vertical="center"/>
    </xf>
    <xf numFmtId="166" fontId="1" fillId="3" borderId="13" xfId="12" applyNumberFormat="1" applyFont="1" applyFill="1" applyBorder="1" applyAlignment="1">
      <alignment horizontal="right" vertical="center"/>
    </xf>
    <xf numFmtId="169" fontId="1" fillId="0" borderId="9" xfId="12" applyNumberFormat="1" applyFont="1" applyBorder="1" applyAlignment="1">
      <alignment vertical="center"/>
    </xf>
    <xf numFmtId="170" fontId="1" fillId="0" borderId="10" xfId="12" applyNumberFormat="1" applyFont="1" applyBorder="1" applyAlignment="1">
      <alignment vertical="center"/>
    </xf>
    <xf numFmtId="9" fontId="1" fillId="0" borderId="10" xfId="12" applyNumberFormat="1" applyFont="1" applyBorder="1" applyAlignment="1">
      <alignment horizontal="left" vertical="center"/>
    </xf>
    <xf numFmtId="9" fontId="1" fillId="0" borderId="10" xfId="12" applyNumberFormat="1" applyFont="1" applyBorder="1" applyAlignment="1">
      <alignment vertical="center"/>
    </xf>
    <xf numFmtId="165" fontId="1" fillId="0" borderId="11" xfId="12" applyFont="1" applyBorder="1" applyAlignment="1">
      <alignment vertical="center"/>
    </xf>
    <xf numFmtId="168" fontId="1" fillId="0" borderId="12" xfId="12" applyNumberFormat="1" applyFont="1" applyBorder="1" applyAlignment="1">
      <alignment horizontal="right" vertical="center"/>
    </xf>
    <xf numFmtId="166" fontId="1" fillId="0" borderId="13" xfId="12" applyNumberFormat="1" applyFont="1" applyBorder="1" applyAlignment="1">
      <alignment horizontal="right" vertical="center"/>
    </xf>
    <xf numFmtId="165" fontId="1" fillId="6" borderId="9" xfId="12" applyFont="1" applyFill="1" applyBorder="1" applyAlignment="1">
      <alignment vertical="center"/>
    </xf>
    <xf numFmtId="165" fontId="1" fillId="6" borderId="10" xfId="12" applyFont="1" applyFill="1" applyBorder="1" applyAlignment="1">
      <alignment horizontal="right" vertical="center"/>
    </xf>
    <xf numFmtId="165" fontId="1" fillId="6" borderId="10" xfId="12" applyFont="1" applyFill="1" applyBorder="1" applyAlignment="1">
      <alignment horizontal="left" vertical="center"/>
    </xf>
    <xf numFmtId="165" fontId="1" fillId="6" borderId="11" xfId="12" applyFont="1" applyFill="1" applyBorder="1" applyAlignment="1">
      <alignment horizontal="right" vertical="center"/>
    </xf>
    <xf numFmtId="3" fontId="1" fillId="6" borderId="12" xfId="12" applyNumberFormat="1" applyFont="1" applyFill="1" applyBorder="1" applyAlignment="1">
      <alignment horizontal="right" vertical="center"/>
    </xf>
    <xf numFmtId="168" fontId="1" fillId="6" borderId="12" xfId="12" applyNumberFormat="1" applyFont="1" applyFill="1" applyBorder="1" applyAlignment="1">
      <alignment horizontal="right" vertical="center"/>
    </xf>
    <xf numFmtId="166" fontId="1" fillId="6" borderId="13" xfId="12" applyNumberFormat="1" applyFont="1" applyFill="1" applyBorder="1" applyAlignment="1">
      <alignment horizontal="right" vertical="center"/>
    </xf>
    <xf numFmtId="171" fontId="1" fillId="6" borderId="14" xfId="1" quotePrefix="1" applyNumberFormat="1" applyFont="1" applyFill="1" applyBorder="1"/>
    <xf numFmtId="165" fontId="1" fillId="6" borderId="10" xfId="12" applyFont="1" applyFill="1" applyBorder="1" applyAlignment="1">
      <alignment vertical="center"/>
    </xf>
    <xf numFmtId="9" fontId="1" fillId="6" borderId="10" xfId="12" applyNumberFormat="1" applyFont="1" applyFill="1" applyBorder="1" applyAlignment="1">
      <alignment horizontal="left" vertical="center"/>
    </xf>
    <xf numFmtId="9" fontId="1" fillId="6" borderId="10" xfId="12" applyNumberFormat="1" applyFont="1" applyFill="1" applyBorder="1" applyAlignment="1">
      <alignment vertical="center"/>
    </xf>
    <xf numFmtId="172" fontId="8" fillId="6" borderId="11" xfId="13" applyNumberFormat="1" applyFont="1" applyFill="1" applyBorder="1" applyAlignment="1">
      <alignment vertical="center"/>
    </xf>
    <xf numFmtId="173" fontId="1" fillId="6" borderId="12" xfId="12" applyNumberFormat="1" applyFont="1" applyFill="1" applyBorder="1" applyAlignment="1">
      <alignment horizontal="right" vertical="center"/>
    </xf>
    <xf numFmtId="174" fontId="1" fillId="6" borderId="12" xfId="12" applyNumberFormat="1" applyFont="1" applyFill="1" applyBorder="1" applyAlignment="1">
      <alignment horizontal="right" vertical="center"/>
    </xf>
    <xf numFmtId="175" fontId="1" fillId="6" borderId="10" xfId="12" applyNumberFormat="1" applyFont="1" applyFill="1" applyBorder="1" applyAlignment="1">
      <alignment vertical="center"/>
    </xf>
    <xf numFmtId="175" fontId="1" fillId="6" borderId="10" xfId="12" applyNumberFormat="1" applyFont="1" applyFill="1" applyBorder="1" applyAlignment="1">
      <alignment horizontal="left" vertical="center"/>
    </xf>
    <xf numFmtId="165" fontId="1" fillId="6" borderId="14" xfId="12" applyFont="1" applyFill="1" applyBorder="1" applyAlignment="1">
      <alignment vertical="center"/>
    </xf>
    <xf numFmtId="165" fontId="1" fillId="6" borderId="11" xfId="12" applyFont="1" applyFill="1" applyBorder="1" applyAlignment="1">
      <alignment vertical="center"/>
    </xf>
    <xf numFmtId="9" fontId="1" fillId="6" borderId="11" xfId="12" applyNumberFormat="1" applyFont="1" applyFill="1" applyBorder="1" applyAlignment="1">
      <alignment vertical="center"/>
    </xf>
    <xf numFmtId="165" fontId="1" fillId="6" borderId="12" xfId="12" applyNumberFormat="1" applyFont="1" applyFill="1" applyBorder="1" applyAlignment="1">
      <alignment horizontal="right" vertical="center"/>
    </xf>
    <xf numFmtId="10" fontId="1" fillId="6" borderId="12" xfId="14" applyNumberFormat="1" applyFont="1" applyFill="1" applyBorder="1" applyAlignment="1">
      <alignment horizontal="right" vertical="center"/>
    </xf>
    <xf numFmtId="165" fontId="1" fillId="0" borderId="9" xfId="12" applyFont="1" applyFill="1" applyBorder="1" applyAlignment="1">
      <alignment vertical="center"/>
    </xf>
    <xf numFmtId="165" fontId="1" fillId="0" borderId="10" xfId="12" applyFont="1" applyFill="1" applyBorder="1" applyAlignment="1">
      <alignment vertical="center"/>
    </xf>
    <xf numFmtId="165" fontId="1" fillId="0" borderId="10" xfId="12" applyFont="1" applyFill="1" applyBorder="1" applyAlignment="1">
      <alignment horizontal="left" vertical="center"/>
    </xf>
    <xf numFmtId="165" fontId="1" fillId="0" borderId="11" xfId="12" applyFont="1" applyFill="1" applyBorder="1" applyAlignment="1">
      <alignment vertical="center"/>
    </xf>
    <xf numFmtId="165" fontId="10" fillId="0" borderId="12" xfId="12" applyNumberFormat="1" applyFont="1" applyFill="1" applyBorder="1" applyAlignment="1">
      <alignment horizontal="right" vertical="center"/>
    </xf>
    <xf numFmtId="1" fontId="1" fillId="0" borderId="12" xfId="12" applyNumberFormat="1" applyFont="1" applyFill="1" applyBorder="1" applyAlignment="1">
      <alignment horizontal="right" vertical="center"/>
    </xf>
    <xf numFmtId="166" fontId="1" fillId="0" borderId="13" xfId="12" applyNumberFormat="1" applyFont="1" applyFill="1" applyBorder="1" applyAlignment="1">
      <alignment horizontal="right" vertical="center"/>
    </xf>
    <xf numFmtId="165" fontId="1" fillId="3" borderId="15" xfId="12" applyFont="1" applyFill="1" applyBorder="1" applyAlignment="1">
      <alignment vertical="center"/>
    </xf>
    <xf numFmtId="165" fontId="1" fillId="3" borderId="16" xfId="12" applyFont="1" applyFill="1" applyBorder="1" applyAlignment="1">
      <alignment vertical="center"/>
    </xf>
    <xf numFmtId="165" fontId="1" fillId="3" borderId="16" xfId="12" applyFont="1" applyFill="1" applyBorder="1" applyAlignment="1">
      <alignment horizontal="left" vertical="center"/>
    </xf>
    <xf numFmtId="170" fontId="1" fillId="3" borderId="12" xfId="12" applyNumberFormat="1" applyFont="1" applyFill="1" applyBorder="1" applyAlignment="1">
      <alignment horizontal="right" vertical="center"/>
    </xf>
    <xf numFmtId="165" fontId="1" fillId="3" borderId="17" xfId="12" applyNumberFormat="1" applyFont="1" applyFill="1" applyBorder="1" applyAlignment="1">
      <alignment horizontal="right" vertical="center"/>
    </xf>
    <xf numFmtId="176" fontId="1" fillId="3" borderId="17" xfId="12" applyNumberFormat="1" applyFont="1" applyFill="1" applyBorder="1" applyAlignment="1">
      <alignment horizontal="right" vertical="center"/>
    </xf>
    <xf numFmtId="166" fontId="1" fillId="3" borderId="18" xfId="12" applyNumberFormat="1" applyFont="1" applyFill="1" applyBorder="1" applyAlignment="1">
      <alignment horizontal="right" vertical="center"/>
    </xf>
    <xf numFmtId="165" fontId="1" fillId="7" borderId="16" xfId="12" applyFont="1" applyFill="1" applyBorder="1" applyAlignment="1">
      <alignment vertical="center"/>
    </xf>
    <xf numFmtId="165" fontId="1" fillId="7" borderId="16" xfId="12" applyFont="1" applyFill="1" applyBorder="1" applyAlignment="1">
      <alignment horizontal="left" vertical="center"/>
    </xf>
    <xf numFmtId="170" fontId="1" fillId="7" borderId="12" xfId="12" applyNumberFormat="1" applyFont="1" applyFill="1" applyBorder="1" applyAlignment="1">
      <alignment horizontal="right" vertical="center"/>
    </xf>
    <xf numFmtId="165" fontId="1" fillId="3" borderId="19" xfId="12" applyFont="1" applyFill="1" applyBorder="1" applyAlignment="1">
      <alignment vertical="center"/>
    </xf>
    <xf numFmtId="1" fontId="1" fillId="3" borderId="12" xfId="12" applyNumberFormat="1" applyFont="1" applyFill="1" applyBorder="1" applyAlignment="1">
      <alignment horizontal="right" vertical="center"/>
    </xf>
    <xf numFmtId="165" fontId="1" fillId="3" borderId="20" xfId="12" applyFont="1" applyFill="1" applyBorder="1" applyAlignment="1">
      <alignment vertical="center"/>
    </xf>
    <xf numFmtId="165" fontId="1" fillId="3" borderId="0" xfId="12" applyFont="1" applyFill="1" applyBorder="1" applyAlignment="1" applyProtection="1">
      <alignment vertical="center"/>
    </xf>
    <xf numFmtId="165" fontId="1" fillId="3" borderId="16" xfId="12" applyFont="1" applyFill="1" applyBorder="1" applyAlignment="1" applyProtection="1">
      <alignment vertical="center"/>
    </xf>
    <xf numFmtId="165" fontId="1" fillId="3" borderId="17" xfId="12" applyNumberFormat="1" applyFont="1" applyFill="1" applyBorder="1" applyAlignment="1">
      <alignment vertical="center"/>
    </xf>
    <xf numFmtId="165" fontId="1" fillId="3" borderId="19" xfId="12" applyNumberFormat="1" applyFont="1" applyFill="1" applyBorder="1" applyAlignment="1">
      <alignment horizontal="right" vertical="center"/>
    </xf>
    <xf numFmtId="173" fontId="1" fillId="3" borderId="12" xfId="12" applyNumberFormat="1" applyFont="1" applyFill="1" applyBorder="1" applyAlignment="1">
      <alignment horizontal="right" vertical="center"/>
    </xf>
    <xf numFmtId="168" fontId="1" fillId="3" borderId="17" xfId="12" applyNumberFormat="1" applyFont="1" applyFill="1" applyBorder="1" applyAlignment="1">
      <alignment horizontal="right" vertical="center"/>
    </xf>
    <xf numFmtId="165" fontId="1" fillId="8" borderId="21" xfId="12" applyFont="1" applyFill="1" applyBorder="1" applyAlignment="1">
      <alignment vertical="center"/>
    </xf>
    <xf numFmtId="165" fontId="1" fillId="8" borderId="22" xfId="12" applyFont="1" applyFill="1" applyBorder="1" applyAlignment="1">
      <alignment vertical="center"/>
    </xf>
    <xf numFmtId="165" fontId="1" fillId="8" borderId="22" xfId="12" applyFont="1" applyFill="1" applyBorder="1" applyAlignment="1">
      <alignment horizontal="left" vertical="center"/>
    </xf>
    <xf numFmtId="165" fontId="1" fillId="8" borderId="22" xfId="12" applyNumberFormat="1" applyFont="1" applyFill="1" applyBorder="1" applyAlignment="1">
      <alignment horizontal="right" vertical="center"/>
    </xf>
    <xf numFmtId="1" fontId="1" fillId="8" borderId="22" xfId="12" applyNumberFormat="1" applyFont="1" applyFill="1" applyBorder="1" applyAlignment="1">
      <alignment horizontal="right" vertical="center"/>
    </xf>
    <xf numFmtId="166" fontId="1" fillId="8" borderId="23" xfId="12" applyNumberFormat="1" applyFont="1" applyFill="1" applyBorder="1" applyAlignment="1">
      <alignment horizontal="right" vertical="center"/>
    </xf>
    <xf numFmtId="165" fontId="1" fillId="0" borderId="0" xfId="12" applyFont="1" applyAlignment="1">
      <alignment vertical="center"/>
    </xf>
    <xf numFmtId="165" fontId="1" fillId="0" borderId="0" xfId="12" applyFont="1" applyAlignment="1">
      <alignment horizontal="left" vertical="center"/>
    </xf>
    <xf numFmtId="165" fontId="1" fillId="0" borderId="0" xfId="12" applyNumberFormat="1" applyFont="1" applyAlignment="1">
      <alignment horizontal="right" vertical="center"/>
    </xf>
    <xf numFmtId="1" fontId="1" fillId="0" borderId="0" xfId="12" applyNumberFormat="1" applyFont="1" applyAlignment="1">
      <alignment horizontal="right" vertical="center"/>
    </xf>
    <xf numFmtId="165" fontId="1" fillId="9" borderId="4" xfId="12" applyFont="1" applyFill="1" applyBorder="1" applyAlignment="1">
      <alignment vertical="center"/>
    </xf>
    <xf numFmtId="165" fontId="1" fillId="9" borderId="5" xfId="12" applyFont="1" applyFill="1" applyBorder="1" applyAlignment="1">
      <alignment vertical="center"/>
    </xf>
    <xf numFmtId="165" fontId="1" fillId="9" borderId="5" xfId="12" applyFont="1" applyFill="1" applyBorder="1" applyAlignment="1">
      <alignment horizontal="left" vertical="center"/>
    </xf>
    <xf numFmtId="165" fontId="11" fillId="9" borderId="7" xfId="12" applyNumberFormat="1" applyFont="1" applyFill="1" applyBorder="1" applyAlignment="1">
      <alignment horizontal="right" vertical="center"/>
    </xf>
    <xf numFmtId="177" fontId="1" fillId="9" borderId="7" xfId="12" applyNumberFormat="1" applyFont="1" applyFill="1" applyBorder="1" applyAlignment="1">
      <alignment horizontal="right" vertical="center"/>
    </xf>
    <xf numFmtId="178" fontId="1" fillId="9" borderId="8" xfId="12" applyNumberFormat="1" applyFont="1" applyFill="1" applyBorder="1" applyAlignment="1">
      <alignment horizontal="right" vertical="center"/>
    </xf>
    <xf numFmtId="165" fontId="1" fillId="9" borderId="15" xfId="12" applyFont="1" applyFill="1" applyBorder="1" applyAlignment="1">
      <alignment vertical="center"/>
    </xf>
    <xf numFmtId="165" fontId="1" fillId="9" borderId="16" xfId="12" applyFont="1" applyFill="1" applyBorder="1" applyAlignment="1">
      <alignment vertical="center"/>
    </xf>
    <xf numFmtId="165" fontId="1" fillId="9" borderId="16" xfId="12" applyFont="1" applyFill="1" applyBorder="1" applyAlignment="1">
      <alignment horizontal="left" vertical="center"/>
    </xf>
    <xf numFmtId="178" fontId="1" fillId="9" borderId="17" xfId="12" applyNumberFormat="1" applyFont="1" applyFill="1" applyBorder="1" applyAlignment="1">
      <alignment horizontal="right" vertical="center"/>
    </xf>
    <xf numFmtId="173" fontId="1" fillId="9" borderId="12" xfId="12" applyNumberFormat="1" applyFont="1" applyFill="1" applyBorder="1" applyAlignment="1">
      <alignment horizontal="right" vertical="center"/>
    </xf>
    <xf numFmtId="179" fontId="1" fillId="9" borderId="13" xfId="12" applyNumberFormat="1" applyFont="1" applyFill="1" applyBorder="1" applyAlignment="1">
      <alignment horizontal="right" vertical="center"/>
    </xf>
    <xf numFmtId="10" fontId="1" fillId="9" borderId="17" xfId="13" applyNumberFormat="1" applyFont="1" applyFill="1" applyBorder="1" applyAlignment="1">
      <alignment horizontal="right" vertical="center"/>
    </xf>
    <xf numFmtId="165" fontId="11" fillId="9" borderId="24" xfId="12" applyNumberFormat="1" applyFont="1" applyFill="1" applyBorder="1" applyAlignment="1">
      <alignment vertical="center"/>
    </xf>
    <xf numFmtId="174" fontId="1" fillId="9" borderId="12" xfId="12" applyNumberFormat="1" applyFont="1" applyFill="1" applyBorder="1" applyAlignment="1">
      <alignment horizontal="right" vertical="center"/>
    </xf>
    <xf numFmtId="170" fontId="1" fillId="9" borderId="17" xfId="12" applyNumberFormat="1" applyFont="1" applyFill="1" applyBorder="1" applyAlignment="1">
      <alignment horizontal="left" vertical="center"/>
    </xf>
    <xf numFmtId="165" fontId="1" fillId="9" borderId="25" xfId="12" applyFont="1" applyFill="1" applyBorder="1" applyAlignment="1">
      <alignment vertical="center"/>
    </xf>
    <xf numFmtId="165" fontId="1" fillId="9" borderId="26" xfId="12" applyFont="1" applyFill="1" applyBorder="1" applyAlignment="1">
      <alignment vertical="center"/>
    </xf>
    <xf numFmtId="165" fontId="1" fillId="9" borderId="26" xfId="12" applyFont="1" applyFill="1" applyBorder="1" applyAlignment="1">
      <alignment horizontal="left" vertical="center"/>
    </xf>
    <xf numFmtId="178" fontId="1" fillId="9" borderId="27" xfId="12" applyNumberFormat="1" applyFont="1" applyFill="1" applyBorder="1" applyAlignment="1">
      <alignment horizontal="right" vertical="center"/>
    </xf>
    <xf numFmtId="180" fontId="1" fillId="10" borderId="12" xfId="12" applyNumberFormat="1" applyFont="1" applyFill="1" applyBorder="1" applyAlignment="1">
      <alignment horizontal="right" vertical="center"/>
    </xf>
    <xf numFmtId="165" fontId="1" fillId="9" borderId="16" xfId="12" applyNumberFormat="1" applyFont="1" applyFill="1" applyBorder="1" applyAlignment="1">
      <alignment horizontal="right" vertical="center"/>
    </xf>
    <xf numFmtId="1" fontId="1" fillId="9" borderId="16" xfId="12" applyNumberFormat="1" applyFont="1" applyFill="1" applyBorder="1" applyAlignment="1">
      <alignment horizontal="right" vertical="center"/>
    </xf>
    <xf numFmtId="178" fontId="1" fillId="9" borderId="28" xfId="12" applyNumberFormat="1" applyFont="1" applyFill="1" applyBorder="1" applyAlignment="1">
      <alignment horizontal="right" vertical="center"/>
    </xf>
    <xf numFmtId="165" fontId="11" fillId="9" borderId="16" xfId="12" applyNumberFormat="1" applyFont="1" applyFill="1" applyBorder="1" applyAlignment="1">
      <alignment horizontal="right" vertical="center"/>
    </xf>
    <xf numFmtId="9" fontId="1" fillId="9" borderId="16" xfId="14" applyFont="1" applyFill="1" applyBorder="1" applyAlignment="1">
      <alignment horizontal="right" vertical="center"/>
    </xf>
    <xf numFmtId="9" fontId="1" fillId="9" borderId="26" xfId="15" applyFont="1" applyFill="1" applyBorder="1" applyAlignment="1">
      <alignment horizontal="right" vertical="center"/>
    </xf>
    <xf numFmtId="178" fontId="1" fillId="9" borderId="29" xfId="12" applyNumberFormat="1" applyFont="1" applyFill="1" applyBorder="1" applyAlignment="1">
      <alignment horizontal="right" vertical="center"/>
    </xf>
    <xf numFmtId="165" fontId="1" fillId="11" borderId="21" xfId="12" applyFont="1" applyFill="1" applyBorder="1" applyAlignment="1">
      <alignment vertical="center"/>
    </xf>
    <xf numFmtId="165" fontId="1" fillId="11" borderId="22" xfId="12" applyFont="1" applyFill="1" applyBorder="1" applyAlignment="1">
      <alignment vertical="center"/>
    </xf>
    <xf numFmtId="165" fontId="1" fillId="11" borderId="22" xfId="12" applyFont="1" applyFill="1" applyBorder="1" applyAlignment="1">
      <alignment horizontal="left" vertical="center"/>
    </xf>
    <xf numFmtId="1" fontId="1" fillId="11" borderId="22" xfId="12" applyNumberFormat="1" applyFont="1" applyFill="1" applyBorder="1" applyAlignment="1">
      <alignment horizontal="right" vertical="center"/>
    </xf>
    <xf numFmtId="178" fontId="1" fillId="11" borderId="23" xfId="12" applyNumberFormat="1" applyFont="1" applyFill="1" applyBorder="1" applyAlignment="1">
      <alignment horizontal="right" vertical="center"/>
    </xf>
    <xf numFmtId="0" fontId="1" fillId="10" borderId="0" xfId="0" applyFont="1" applyFill="1"/>
    <xf numFmtId="0" fontId="1" fillId="10" borderId="0" xfId="0" applyFont="1" applyFill="1" applyAlignment="1">
      <alignment horizontal="center"/>
    </xf>
    <xf numFmtId="165" fontId="1" fillId="12" borderId="4" xfId="12" applyFont="1" applyFill="1" applyBorder="1" applyAlignment="1">
      <alignment vertical="center"/>
    </xf>
    <xf numFmtId="165" fontId="1" fillId="12" borderId="5" xfId="12" applyFont="1" applyFill="1" applyBorder="1" applyAlignment="1">
      <alignment vertical="center"/>
    </xf>
    <xf numFmtId="165" fontId="1" fillId="12" borderId="5" xfId="12" applyFont="1" applyFill="1" applyBorder="1" applyAlignment="1">
      <alignment horizontal="left" vertical="center"/>
    </xf>
    <xf numFmtId="165" fontId="1" fillId="12" borderId="5" xfId="12" applyFont="1" applyFill="1" applyBorder="1" applyAlignment="1">
      <alignment horizontal="right" vertical="center"/>
    </xf>
    <xf numFmtId="165" fontId="1" fillId="12" borderId="5" xfId="12" applyFont="1" applyFill="1" applyBorder="1" applyAlignment="1">
      <alignment horizontal="center" vertical="center"/>
    </xf>
    <xf numFmtId="1" fontId="1" fillId="12" borderId="5" xfId="12" applyNumberFormat="1" applyFont="1" applyFill="1" applyBorder="1" applyAlignment="1">
      <alignment horizontal="right" vertical="center"/>
    </xf>
    <xf numFmtId="165" fontId="1" fillId="12" borderId="30" xfId="12" applyNumberFormat="1" applyFont="1" applyFill="1" applyBorder="1" applyAlignment="1">
      <alignment horizontal="right" vertical="center"/>
    </xf>
    <xf numFmtId="165" fontId="1" fillId="12" borderId="25" xfId="12" applyFont="1" applyFill="1" applyBorder="1" applyAlignment="1">
      <alignment vertical="center"/>
    </xf>
    <xf numFmtId="165" fontId="1" fillId="12" borderId="26" xfId="12" applyFont="1" applyFill="1" applyBorder="1" applyAlignment="1">
      <alignment vertical="center"/>
    </xf>
    <xf numFmtId="165" fontId="12" fillId="12" borderId="26" xfId="12" applyNumberFormat="1" applyFont="1" applyFill="1" applyBorder="1" applyAlignment="1">
      <alignment horizontal="left" vertical="center"/>
    </xf>
    <xf numFmtId="177" fontId="12" fillId="12" borderId="26" xfId="12" applyNumberFormat="1" applyFont="1" applyFill="1" applyBorder="1" applyAlignment="1">
      <alignment vertical="center"/>
    </xf>
    <xf numFmtId="178" fontId="12" fillId="12" borderId="26" xfId="12" applyNumberFormat="1" applyFont="1" applyFill="1" applyBorder="1" applyAlignment="1">
      <alignment horizontal="right" vertical="center"/>
    </xf>
    <xf numFmtId="178" fontId="1" fillId="12" borderId="26" xfId="12" applyNumberFormat="1" applyFont="1" applyFill="1" applyBorder="1" applyAlignment="1">
      <alignment horizontal="right" vertical="center"/>
    </xf>
    <xf numFmtId="178" fontId="1" fillId="12" borderId="29" xfId="12" applyNumberFormat="1" applyFont="1" applyFill="1" applyBorder="1" applyAlignment="1">
      <alignment horizontal="right" vertical="center"/>
    </xf>
    <xf numFmtId="165" fontId="1" fillId="12" borderId="9" xfId="12" applyFont="1" applyFill="1" applyBorder="1" applyAlignment="1">
      <alignment vertical="center"/>
    </xf>
    <xf numFmtId="165" fontId="1" fillId="12" borderId="10" xfId="12" applyFont="1" applyFill="1" applyBorder="1" applyAlignment="1">
      <alignment vertical="center"/>
    </xf>
    <xf numFmtId="165" fontId="12" fillId="12" borderId="10" xfId="12" applyNumberFormat="1" applyFont="1" applyFill="1" applyBorder="1" applyAlignment="1">
      <alignment horizontal="left" vertical="center"/>
    </xf>
    <xf numFmtId="177" fontId="12" fillId="12" borderId="10" xfId="12" applyNumberFormat="1" applyFont="1" applyFill="1" applyBorder="1" applyAlignment="1">
      <alignment vertical="center"/>
    </xf>
    <xf numFmtId="178" fontId="1" fillId="12" borderId="10" xfId="12" applyNumberFormat="1" applyFont="1" applyFill="1" applyBorder="1" applyAlignment="1">
      <alignment horizontal="right" vertical="center"/>
    </xf>
    <xf numFmtId="178" fontId="1" fillId="12" borderId="31" xfId="12" applyNumberFormat="1" applyFont="1" applyFill="1" applyBorder="1" applyAlignment="1">
      <alignment horizontal="right" vertical="center"/>
    </xf>
    <xf numFmtId="165" fontId="1" fillId="12" borderId="26" xfId="12" applyNumberFormat="1" applyFont="1" applyFill="1" applyBorder="1" applyAlignment="1">
      <alignment horizontal="left" vertical="center"/>
    </xf>
    <xf numFmtId="177" fontId="1" fillId="12" borderId="26" xfId="12" applyNumberFormat="1" applyFont="1" applyFill="1" applyBorder="1" applyAlignment="1">
      <alignment vertical="center"/>
    </xf>
    <xf numFmtId="165" fontId="1" fillId="12" borderId="10" xfId="12" applyFont="1" applyFill="1" applyBorder="1" applyAlignment="1">
      <alignment horizontal="left" vertical="center"/>
    </xf>
    <xf numFmtId="177" fontId="1" fillId="12" borderId="10" xfId="12" applyNumberFormat="1" applyFont="1" applyFill="1" applyBorder="1" applyAlignment="1">
      <alignment vertical="center"/>
    </xf>
    <xf numFmtId="165" fontId="1" fillId="12" borderId="32" xfId="12" applyFont="1" applyFill="1" applyBorder="1" applyAlignment="1">
      <alignment vertical="center"/>
    </xf>
    <xf numFmtId="165" fontId="1" fillId="12" borderId="33" xfId="12" applyFont="1" applyFill="1" applyBorder="1" applyAlignment="1">
      <alignment vertical="center"/>
    </xf>
    <xf numFmtId="165" fontId="1" fillId="12" borderId="33" xfId="12" applyFont="1" applyFill="1" applyBorder="1" applyAlignment="1">
      <alignment horizontal="left" vertical="center"/>
    </xf>
    <xf numFmtId="165" fontId="1" fillId="12" borderId="33" xfId="12" applyNumberFormat="1" applyFont="1" applyFill="1" applyBorder="1" applyAlignment="1">
      <alignment horizontal="right" vertical="center"/>
    </xf>
    <xf numFmtId="178" fontId="1" fillId="12" borderId="33" xfId="12" applyNumberFormat="1" applyFont="1" applyFill="1" applyBorder="1" applyAlignment="1">
      <alignment horizontal="right" vertical="center"/>
    </xf>
    <xf numFmtId="178" fontId="1" fillId="12" borderId="34" xfId="12" applyNumberFormat="1" applyFont="1" applyFill="1" applyBorder="1" applyAlignment="1">
      <alignment horizontal="right" vertical="center"/>
    </xf>
    <xf numFmtId="165" fontId="1" fillId="0" borderId="0" xfId="16" applyFont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65" fontId="1" fillId="0" borderId="0" xfId="17" applyAlignment="1" applyProtection="1">
      <alignment vertical="center"/>
    </xf>
    <xf numFmtId="165" fontId="13" fillId="0" borderId="0" xfId="11" applyFont="1" applyAlignment="1">
      <alignment vertical="center"/>
    </xf>
    <xf numFmtId="165" fontId="1" fillId="0" borderId="0" xfId="11" applyAlignment="1">
      <alignment vertical="center"/>
    </xf>
    <xf numFmtId="165" fontId="1" fillId="0" borderId="0" xfId="11" applyAlignment="1">
      <alignment horizontal="left" vertical="center"/>
    </xf>
    <xf numFmtId="0" fontId="14" fillId="0" borderId="0" xfId="0" applyFont="1"/>
    <xf numFmtId="0" fontId="15" fillId="0" borderId="0" xfId="0" applyFont="1" applyAlignment="1">
      <alignment horizontal="left"/>
    </xf>
    <xf numFmtId="0" fontId="0" fillId="0" borderId="0" xfId="0" applyNumberFormat="1"/>
    <xf numFmtId="0" fontId="1" fillId="0" borderId="0" xfId="11" applyNumberFormat="1" applyAlignment="1">
      <alignment vertical="center"/>
    </xf>
    <xf numFmtId="166" fontId="1" fillId="0" borderId="17" xfId="0" applyNumberFormat="1" applyFont="1" applyFill="1" applyBorder="1" applyAlignment="1">
      <alignment horizontal="center" vertical="center"/>
    </xf>
    <xf numFmtId="167" fontId="1" fillId="0" borderId="17" xfId="11" applyNumberFormat="1" applyFill="1" applyBorder="1" applyAlignment="1">
      <alignment vertical="center"/>
    </xf>
    <xf numFmtId="181" fontId="1" fillId="0" borderId="0" xfId="11" quotePrefix="1" applyNumberFormat="1" applyFill="1" applyBorder="1" applyAlignment="1">
      <alignment horizontal="left" vertical="center"/>
    </xf>
    <xf numFmtId="0" fontId="1" fillId="0" borderId="0" xfId="11" applyNumberFormat="1" applyAlignment="1">
      <alignment horizontal="left" vertical="center"/>
    </xf>
    <xf numFmtId="0" fontId="1" fillId="0" borderId="0" xfId="11" applyNumberFormat="1" applyFont="1" applyAlignment="1">
      <alignment vertical="center"/>
    </xf>
    <xf numFmtId="0" fontId="1" fillId="0" borderId="0" xfId="0" applyNumberFormat="1" applyFont="1" applyFill="1"/>
    <xf numFmtId="165" fontId="1" fillId="10" borderId="0" xfId="0" applyNumberFormat="1" applyFont="1" applyFill="1"/>
    <xf numFmtId="0" fontId="1" fillId="10" borderId="0" xfId="0" applyNumberFormat="1" applyFont="1" applyFill="1"/>
    <xf numFmtId="0" fontId="1" fillId="0" borderId="17" xfId="0" applyNumberFormat="1" applyFont="1" applyFill="1" applyBorder="1" applyAlignment="1">
      <alignment horizontal="right" vertical="center"/>
    </xf>
    <xf numFmtId="0" fontId="1" fillId="0" borderId="17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center" vertical="center"/>
    </xf>
    <xf numFmtId="165" fontId="1" fillId="0" borderId="17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/>
    <xf numFmtId="0" fontId="1" fillId="0" borderId="17" xfId="0" applyFont="1" applyFill="1" applyBorder="1" applyAlignment="1">
      <alignment horizontal="center"/>
    </xf>
    <xf numFmtId="1" fontId="0" fillId="0" borderId="35" xfId="0" applyNumberFormat="1" applyFont="1" applyFill="1" applyBorder="1" applyAlignment="1">
      <alignment horizontal="center"/>
    </xf>
    <xf numFmtId="166" fontId="0" fillId="0" borderId="35" xfId="0" applyNumberFormat="1" applyFont="1" applyBorder="1"/>
    <xf numFmtId="168" fontId="0" fillId="0" borderId="35" xfId="0" applyNumberFormat="1" applyFont="1" applyBorder="1"/>
    <xf numFmtId="0" fontId="0" fillId="0" borderId="17" xfId="0" applyBorder="1"/>
    <xf numFmtId="168" fontId="1" fillId="0" borderId="17" xfId="11" applyNumberFormat="1" applyFill="1" applyBorder="1" applyAlignment="1">
      <alignment vertical="center"/>
    </xf>
    <xf numFmtId="0" fontId="16" fillId="0" borderId="17" xfId="18" applyBorder="1"/>
    <xf numFmtId="181" fontId="1" fillId="13" borderId="17" xfId="0" applyNumberFormat="1" applyFont="1" applyFill="1" applyBorder="1" applyAlignment="1">
      <alignment horizontal="center"/>
    </xf>
    <xf numFmtId="0" fontId="1" fillId="10" borderId="17" xfId="11" applyNumberFormat="1" applyFill="1" applyBorder="1" applyAlignment="1" applyProtection="1">
      <alignment horizontal="center" vertical="center"/>
      <protection locked="0"/>
    </xf>
  </cellXfs>
  <cellStyles count="19">
    <cellStyle name="Ergebnis 1" xfId="2"/>
    <cellStyle name="Ergebnis 1 1" xfId="3"/>
    <cellStyle name="Euro" xfId="4"/>
    <cellStyle name="Hyperlink" xfId="18" builtinId="8"/>
    <cellStyle name="Komma 2" xfId="5"/>
    <cellStyle name="Neutral 2" xfId="6"/>
    <cellStyle name="Normal 3" xfId="7"/>
    <cellStyle name="Normal_PriList$GermFOB(2)+25%_Darrel_ Order" xfId="8"/>
    <cellStyle name="Prozent 2 2" xfId="13"/>
    <cellStyle name="Prozent 3 2" xfId="15"/>
    <cellStyle name="Prozent 4" xfId="14"/>
    <cellStyle name="Standard" xfId="0" builtinId="0"/>
    <cellStyle name="Standard 2" xfId="1"/>
    <cellStyle name="Standard 2 2" xfId="17"/>
    <cellStyle name="Standard 2 3 5" xfId="12"/>
    <cellStyle name="Standard 2 9" xfId="16"/>
    <cellStyle name="Standard 4 2" xfId="11"/>
    <cellStyle name="Überschrift 1 1" xfId="9"/>
    <cellStyle name="Überschrift 1 1 1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d6mari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hsträter Rechnung"/>
      <sheetName val="Sigi"/>
      <sheetName val="Sigi Rechnung"/>
      <sheetName val="Karl"/>
      <sheetName val="id6marin"/>
      <sheetName val="id6fresh"/>
      <sheetName val="id6plants"/>
      <sheetName val="Rechnung"/>
      <sheetName val="INVOICE"/>
      <sheetName val="Zoll"/>
      <sheetName val="PACKINGLIST"/>
      <sheetName val="Formular 221"/>
      <sheetName val="Einfuhrmeldung"/>
      <sheetName val="Stock"/>
      <sheetName val="Cites"/>
      <sheetName val=" Rechnung"/>
      <sheetName val="Konto"/>
      <sheetName val="Duyar"/>
      <sheetName val="Duyar Rechnung"/>
      <sheetName val="Lürzer"/>
      <sheetName val="Lürzer Rechnung"/>
      <sheetName val="Terrell"/>
      <sheetName val="Terrell Rechnung"/>
      <sheetName val="Brustmann"/>
      <sheetName val="Brustmann Rechnung"/>
      <sheetName val="Giesen"/>
      <sheetName val="Giesen Rechnung"/>
      <sheetName val="Handloser"/>
      <sheetName val="Handloser Rechnung"/>
      <sheetName val="Henschel"/>
      <sheetName val="Henschel Rechnung"/>
      <sheetName val="Homann"/>
      <sheetName val="Homann Rechnung"/>
      <sheetName val="Hoss"/>
      <sheetName val="Hoss Rechnung"/>
      <sheetName val="Hünermund"/>
      <sheetName val="Hünermund Rechnung"/>
      <sheetName val="Huth"/>
      <sheetName val="Huth Rechnung"/>
      <sheetName val="Kürschner"/>
      <sheetName val="Kürschner Rechnung"/>
      <sheetName val="Lohsträter"/>
      <sheetName val="Müller"/>
      <sheetName val="Müller Rechnung"/>
      <sheetName val="Niebuhr"/>
      <sheetName val="Niebuhr Rechnung"/>
      <sheetName val="Oemer"/>
      <sheetName val="Oemer Rechnung"/>
      <sheetName val="Schmidt"/>
      <sheetName val="Schmidt Rechnung"/>
      <sheetName val="Schneider"/>
      <sheetName val="Schneider Rechnung"/>
      <sheetName val="Importst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2">
          <cell r="F12" t="str">
            <v>012/BSA/II/15</v>
          </cell>
        </row>
      </sheetData>
      <sheetData sheetId="9">
        <row r="1">
          <cell r="F1">
            <v>42039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images.google.de/images?q=Lettuce%20Nudibranch" TargetMode="External"/><Relationship Id="rId18" Type="http://schemas.openxmlformats.org/officeDocument/2006/relationships/hyperlink" Target="http://images.google.de/images?q=Acanthurus%20nigrofuscus" TargetMode="External"/><Relationship Id="rId26" Type="http://schemas.openxmlformats.org/officeDocument/2006/relationships/hyperlink" Target="http://images.google.de/images?q=Apolemichthys%20arcuatus" TargetMode="External"/><Relationship Id="rId39" Type="http://schemas.openxmlformats.org/officeDocument/2006/relationships/hyperlink" Target="http://images.google.de/images?q=FLAME" TargetMode="External"/><Relationship Id="rId21" Type="http://schemas.openxmlformats.org/officeDocument/2006/relationships/hyperlink" Target="http://images.google.de/images?q=SHOULDER" TargetMode="External"/><Relationship Id="rId34" Type="http://schemas.openxmlformats.org/officeDocument/2006/relationships/hyperlink" Target="http://images.google.de/images?q=FLAME" TargetMode="External"/><Relationship Id="rId42" Type="http://schemas.openxmlformats.org/officeDocument/2006/relationships/hyperlink" Target="http://images.google.de/images?q=Centropyge%20multicolor" TargetMode="External"/><Relationship Id="rId47" Type="http://schemas.openxmlformats.org/officeDocument/2006/relationships/hyperlink" Target="http://images.google.de/images?q=POTTER'S" TargetMode="External"/><Relationship Id="rId50" Type="http://schemas.openxmlformats.org/officeDocument/2006/relationships/hyperlink" Target="http://images.google.de/images?q=Ctenochaetus%20hawaiiensis" TargetMode="External"/><Relationship Id="rId55" Type="http://schemas.openxmlformats.org/officeDocument/2006/relationships/hyperlink" Target="http://images.google.de/images?q=LONG-NOSE" TargetMode="External"/><Relationship Id="rId63" Type="http://schemas.openxmlformats.org/officeDocument/2006/relationships/hyperlink" Target="http://images.google.de/images?q=ANTHIAS%20%20Female" TargetMode="External"/><Relationship Id="rId68" Type="http://schemas.openxmlformats.org/officeDocument/2006/relationships/hyperlink" Target="http://images.google.de/images?q=BLACK%20LONGNOSE" TargetMode="External"/><Relationship Id="rId7" Type="http://schemas.openxmlformats.org/officeDocument/2006/relationships/hyperlink" Target="http://images.google.de/images?q=Bumblebee%20Snails" TargetMode="External"/><Relationship Id="rId2" Type="http://schemas.openxmlformats.org/officeDocument/2006/relationships/hyperlink" Target="http://images.google.de/images?q=Nassarius,%20Large%20Pacific" TargetMode="External"/><Relationship Id="rId16" Type="http://schemas.openxmlformats.org/officeDocument/2006/relationships/hyperlink" Target="http://images.google.de/images?q=ACHILLES" TargetMode="External"/><Relationship Id="rId29" Type="http://schemas.openxmlformats.org/officeDocument/2006/relationships/hyperlink" Target="http://images.google.de/images?q=GRIFFIS" TargetMode="External"/><Relationship Id="rId1" Type="http://schemas.openxmlformats.org/officeDocument/2006/relationships/hyperlink" Target="http://images.google.de/images?q=Nassarius%20sp." TargetMode="External"/><Relationship Id="rId6" Type="http://schemas.openxmlformats.org/officeDocument/2006/relationships/hyperlink" Target="http://images.google.de/images?q=Deer%20Cowrie" TargetMode="External"/><Relationship Id="rId11" Type="http://schemas.openxmlformats.org/officeDocument/2006/relationships/hyperlink" Target="http://images.google.de/images?q=Flamingo%20Tongue" TargetMode="External"/><Relationship Id="rId24" Type="http://schemas.openxmlformats.org/officeDocument/2006/relationships/hyperlink" Target="http://images.google.de/images?q=Antennarius%20sp" TargetMode="External"/><Relationship Id="rId32" Type="http://schemas.openxmlformats.org/officeDocument/2006/relationships/hyperlink" Target="http://images.google.de/images?q=JUV%20GOLDFLAKE" TargetMode="External"/><Relationship Id="rId37" Type="http://schemas.openxmlformats.org/officeDocument/2006/relationships/hyperlink" Target="http://images.google.de/images?q=ORANGEPEEL" TargetMode="External"/><Relationship Id="rId40" Type="http://schemas.openxmlformats.org/officeDocument/2006/relationships/hyperlink" Target="http://images.google.de/images?q=Centropyge%20loriculus" TargetMode="External"/><Relationship Id="rId45" Type="http://schemas.openxmlformats.org/officeDocument/2006/relationships/hyperlink" Target="http://images.google.de/images?q=MULTIBAND" TargetMode="External"/><Relationship Id="rId53" Type="http://schemas.openxmlformats.org/officeDocument/2006/relationships/hyperlink" Target="http://images.google.de/images?q=YELLOW%20EYE" TargetMode="External"/><Relationship Id="rId58" Type="http://schemas.openxmlformats.org/officeDocument/2006/relationships/hyperlink" Target="http://images.google.de/images?q=Naso%20lituratus" TargetMode="External"/><Relationship Id="rId66" Type="http://schemas.openxmlformats.org/officeDocument/2006/relationships/hyperlink" Target="http://images.google.de/images?q=YELLOW" TargetMode="External"/><Relationship Id="rId5" Type="http://schemas.openxmlformats.org/officeDocument/2006/relationships/hyperlink" Target="http://images.google.de/images?q=Cypraea%20cervus" TargetMode="External"/><Relationship Id="rId15" Type="http://schemas.openxmlformats.org/officeDocument/2006/relationships/hyperlink" Target="http://images.google.de/images?q=Acanthurus%20achilles" TargetMode="External"/><Relationship Id="rId23" Type="http://schemas.openxmlformats.org/officeDocument/2006/relationships/hyperlink" Target="http://images.google.de/images?q=3-STRIPE" TargetMode="External"/><Relationship Id="rId28" Type="http://schemas.openxmlformats.org/officeDocument/2006/relationships/hyperlink" Target="http://images.google.de/images?q=Apolemichthys%20griffisi" TargetMode="External"/><Relationship Id="rId36" Type="http://schemas.openxmlformats.org/officeDocument/2006/relationships/hyperlink" Target="http://images.google.de/images?q=LEMONPEEL" TargetMode="External"/><Relationship Id="rId49" Type="http://schemas.openxmlformats.org/officeDocument/2006/relationships/hyperlink" Target="http://images.google.de/images?q=Flame" TargetMode="External"/><Relationship Id="rId57" Type="http://schemas.openxmlformats.org/officeDocument/2006/relationships/hyperlink" Target="http://images.google.de/images?q=LONG-NOSE" TargetMode="External"/><Relationship Id="rId61" Type="http://schemas.openxmlformats.org/officeDocument/2006/relationships/hyperlink" Target="http://images.google.de/images?q=BLUE" TargetMode="External"/><Relationship Id="rId10" Type="http://schemas.openxmlformats.org/officeDocument/2006/relationships/hyperlink" Target="http://images.google.de/images?q=Spondylus%20sp" TargetMode="External"/><Relationship Id="rId19" Type="http://schemas.openxmlformats.org/officeDocument/2006/relationships/hyperlink" Target="http://images.google.de/images?q=LAVENDER" TargetMode="External"/><Relationship Id="rId31" Type="http://schemas.openxmlformats.org/officeDocument/2006/relationships/hyperlink" Target="http://images.google.de/images?q=GOLDFLAKE" TargetMode="External"/><Relationship Id="rId44" Type="http://schemas.openxmlformats.org/officeDocument/2006/relationships/hyperlink" Target="http://images.google.de/images?q=Centropyge%20multifasciatus" TargetMode="External"/><Relationship Id="rId52" Type="http://schemas.openxmlformats.org/officeDocument/2006/relationships/hyperlink" Target="http://images.google.de/images?q=Ctenochaetus%20strigosus" TargetMode="External"/><Relationship Id="rId60" Type="http://schemas.openxmlformats.org/officeDocument/2006/relationships/hyperlink" Target="http://images.google.de/images?q=Paracanthurus%20hepatus" TargetMode="External"/><Relationship Id="rId65" Type="http://schemas.openxmlformats.org/officeDocument/2006/relationships/hyperlink" Target="http://images.google.de/images?q=Zebrasoma%20flavescens" TargetMode="External"/><Relationship Id="rId4" Type="http://schemas.openxmlformats.org/officeDocument/2006/relationships/hyperlink" Target="http://images.google.de/images?q=Mexican%20Turbo%20Snails" TargetMode="External"/><Relationship Id="rId9" Type="http://schemas.openxmlformats.org/officeDocument/2006/relationships/hyperlink" Target="http://images.google.de/images?q=Spiny%20Oyster" TargetMode="External"/><Relationship Id="rId14" Type="http://schemas.openxmlformats.org/officeDocument/2006/relationships/hyperlink" Target="http://images.google.de/images?q=Elysia%20crispata" TargetMode="External"/><Relationship Id="rId22" Type="http://schemas.openxmlformats.org/officeDocument/2006/relationships/hyperlink" Target="http://images.google.de/images?q=Amphiprion%20tricinctus" TargetMode="External"/><Relationship Id="rId27" Type="http://schemas.openxmlformats.org/officeDocument/2006/relationships/hyperlink" Target="http://images.google.de/images?q=BLACK%20BAND" TargetMode="External"/><Relationship Id="rId30" Type="http://schemas.openxmlformats.org/officeDocument/2006/relationships/hyperlink" Target="http://images.google.de/images?q=Apolemichthys%20xanthopunctatus" TargetMode="External"/><Relationship Id="rId35" Type="http://schemas.openxmlformats.org/officeDocument/2006/relationships/hyperlink" Target="http://images.google.de/images?q=Centropyge%20flavissimus" TargetMode="External"/><Relationship Id="rId43" Type="http://schemas.openxmlformats.org/officeDocument/2006/relationships/hyperlink" Target="http://images.google.de/images?q=MULTICOLOR" TargetMode="External"/><Relationship Id="rId48" Type="http://schemas.openxmlformats.org/officeDocument/2006/relationships/hyperlink" Target="http://images.google.de/images?q=Cirrhilabrus%20jordani" TargetMode="External"/><Relationship Id="rId56" Type="http://schemas.openxmlformats.org/officeDocument/2006/relationships/hyperlink" Target="http://images.google.de/images?q=LONGNOSE" TargetMode="External"/><Relationship Id="rId64" Type="http://schemas.openxmlformats.org/officeDocument/2006/relationships/hyperlink" Target="http://images.google.de/images?q=ANTHIAS%20%20Male" TargetMode="External"/><Relationship Id="rId8" Type="http://schemas.openxmlformats.org/officeDocument/2006/relationships/hyperlink" Target="http://images.google.de/images?q=Pusiostoma%20(engina)%20mendicaria" TargetMode="External"/><Relationship Id="rId51" Type="http://schemas.openxmlformats.org/officeDocument/2006/relationships/hyperlink" Target="http://images.google.de/images?q=CHEVRON" TargetMode="External"/><Relationship Id="rId3" Type="http://schemas.openxmlformats.org/officeDocument/2006/relationships/hyperlink" Target="http://images.google.de/images?q=Turbo%20fluctuosus" TargetMode="External"/><Relationship Id="rId12" Type="http://schemas.openxmlformats.org/officeDocument/2006/relationships/hyperlink" Target="http://images.google.de/images?q=Cyphoma%20gibbosum" TargetMode="External"/><Relationship Id="rId17" Type="http://schemas.openxmlformats.org/officeDocument/2006/relationships/hyperlink" Target="http://images.google.de/images?q=Acanthurus%20achilles/glaucoparieus" TargetMode="External"/><Relationship Id="rId25" Type="http://schemas.openxmlformats.org/officeDocument/2006/relationships/hyperlink" Target="http://images.google.de/images?q=Flame" TargetMode="External"/><Relationship Id="rId33" Type="http://schemas.openxmlformats.org/officeDocument/2006/relationships/hyperlink" Target="http://images.google.de/images?q=Centropyge%20fisheri" TargetMode="External"/><Relationship Id="rId38" Type="http://schemas.openxmlformats.org/officeDocument/2006/relationships/hyperlink" Target="http://images.google.de/images?q=Centropyge%20loricula" TargetMode="External"/><Relationship Id="rId46" Type="http://schemas.openxmlformats.org/officeDocument/2006/relationships/hyperlink" Target="http://images.google.de/images?q=Centropyge%20potteri" TargetMode="External"/><Relationship Id="rId59" Type="http://schemas.openxmlformats.org/officeDocument/2006/relationships/hyperlink" Target="http://images.google.de/images?q=NASO" TargetMode="External"/><Relationship Id="rId67" Type="http://schemas.openxmlformats.org/officeDocument/2006/relationships/hyperlink" Target="http://images.google.de/images?q=Zebrasoma%20rostratum" TargetMode="External"/><Relationship Id="rId20" Type="http://schemas.openxmlformats.org/officeDocument/2006/relationships/hyperlink" Target="http://images.google.de/images?q=Acanthurus%20olivaceus" TargetMode="External"/><Relationship Id="rId41" Type="http://schemas.openxmlformats.org/officeDocument/2006/relationships/hyperlink" Target="http://images.google.de/images?q=FLAME-TIGER%20STRIPE" TargetMode="External"/><Relationship Id="rId54" Type="http://schemas.openxmlformats.org/officeDocument/2006/relationships/hyperlink" Target="http://images.google.de/images?q=Forcipiger%20flavissimus" TargetMode="External"/><Relationship Id="rId62" Type="http://schemas.openxmlformats.org/officeDocument/2006/relationships/hyperlink" Target="http://images.google.de/images?q=Pseudanthias%20bartlettoru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P214"/>
  <sheetViews>
    <sheetView tabSelected="1" workbookViewId="0">
      <selection activeCell="H3" sqref="H3"/>
    </sheetView>
  </sheetViews>
  <sheetFormatPr baseColWidth="10" defaultRowHeight="15" x14ac:dyDescent="0.25"/>
  <cols>
    <col min="1" max="1" width="9.7109375" customWidth="1"/>
    <col min="2" max="2" width="29.42578125" customWidth="1"/>
    <col min="3" max="3" width="19.5703125" customWidth="1"/>
  </cols>
  <sheetData>
    <row r="1" spans="1:16" x14ac:dyDescent="0.25">
      <c r="A1" s="172" t="s">
        <v>165</v>
      </c>
      <c r="B1" s="173" t="s">
        <v>166</v>
      </c>
      <c r="C1" s="173" t="s">
        <v>167</v>
      </c>
      <c r="D1" s="174" t="s">
        <v>168</v>
      </c>
      <c r="E1" s="175"/>
      <c r="F1" s="175" t="s">
        <v>169</v>
      </c>
      <c r="G1" s="176" t="s">
        <v>170</v>
      </c>
      <c r="H1" s="177" t="s">
        <v>171</v>
      </c>
      <c r="I1" s="177" t="s">
        <v>172</v>
      </c>
      <c r="J1" s="177" t="s">
        <v>173</v>
      </c>
      <c r="K1" s="177" t="s">
        <v>172</v>
      </c>
      <c r="L1" s="178"/>
      <c r="O1" s="182"/>
      <c r="P1" s="182"/>
    </row>
    <row r="2" spans="1:16" x14ac:dyDescent="0.25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</row>
    <row r="3" spans="1:16" x14ac:dyDescent="0.25">
      <c r="A3" s="182">
        <v>100</v>
      </c>
      <c r="B3" s="184" t="s">
        <v>37</v>
      </c>
      <c r="C3" s="184" t="s">
        <v>38</v>
      </c>
      <c r="D3" s="182" t="s">
        <v>10</v>
      </c>
      <c r="E3" s="182"/>
      <c r="F3" s="182">
        <v>20</v>
      </c>
      <c r="G3" s="182">
        <v>120</v>
      </c>
      <c r="H3" s="186"/>
      <c r="I3" s="164">
        <f t="shared" ref="I3" si="0">IFERROR(IF(G3&lt;&gt;"",H3*G3,""),"")</f>
        <v>0</v>
      </c>
      <c r="J3" s="165">
        <f t="shared" ref="J3" si="1">IFERROR(IF(G3&lt;&gt;"",ROUND(18/F3,2),""),"")</f>
        <v>0.9</v>
      </c>
      <c r="K3" s="183">
        <f t="shared" ref="K3" si="2">IFERROR(IF(G3&lt;&gt;"",H3*J3,""),"")</f>
        <v>0</v>
      </c>
      <c r="L3" s="185"/>
      <c r="M3" s="166" t="str">
        <f t="shared" ref="M3" si="3">M2&amp;IFERROR(IF(H3*1&gt;0,A3&amp;"#"&amp;H3&amp;"$",""),"")</f>
        <v/>
      </c>
      <c r="N3" s="167" t="str">
        <f ca="1">IFERROR(VLOOKUP(A3,INDIRECT("F"&amp;MATCH("Listenende",$A:$A,0)+73):INDIRECT("G"&amp;MATCH("Listenende",$A:$A,0)+200),2,FALSE),"")</f>
        <v/>
      </c>
      <c r="O3" s="168" t="s">
        <v>81</v>
      </c>
    </row>
    <row r="4" spans="1:16" x14ac:dyDescent="0.25">
      <c r="A4" s="182">
        <v>110</v>
      </c>
      <c r="B4" s="182" t="s">
        <v>37</v>
      </c>
      <c r="C4" s="182" t="s">
        <v>38</v>
      </c>
      <c r="D4" s="182" t="s">
        <v>6</v>
      </c>
      <c r="E4" s="182"/>
      <c r="F4" s="182">
        <v>10</v>
      </c>
      <c r="G4" s="182">
        <v>127.5</v>
      </c>
      <c r="H4" s="186"/>
      <c r="I4" s="164">
        <f t="shared" ref="I4:I52" si="4">IFERROR(IF(G4&lt;&gt;"",H4*G4,""),"")</f>
        <v>0</v>
      </c>
      <c r="J4" s="165">
        <f t="shared" ref="J4:J52" si="5">IFERROR(IF(G4&lt;&gt;"",ROUND(18/F4,2),""),"")</f>
        <v>1.8</v>
      </c>
      <c r="K4" s="183">
        <f t="shared" ref="K4:K52" si="6">IFERROR(IF(G4&lt;&gt;"",H4*J4,""),"")</f>
        <v>0</v>
      </c>
      <c r="L4" s="185"/>
      <c r="M4" s="166" t="str">
        <f t="shared" ref="M4:M52" si="7">M3&amp;IFERROR(IF(H4*1&gt;0,A4&amp;"#"&amp;H4&amp;"$",""),"")</f>
        <v/>
      </c>
      <c r="N4" s="167" t="str">
        <f ca="1">IFERROR(VLOOKUP(A4,INDIRECT("F"&amp;MATCH("Listenende",$A:$A,0)+73):INDIRECT("G"&amp;MATCH("Listenende",$A:$A,0)+200),2,FALSE),"")</f>
        <v/>
      </c>
      <c r="O4" s="168" t="s">
        <v>81</v>
      </c>
    </row>
    <row r="5" spans="1:16" x14ac:dyDescent="0.25">
      <c r="A5" s="182">
        <v>120</v>
      </c>
      <c r="B5" s="184" t="s">
        <v>60</v>
      </c>
      <c r="C5" s="182" t="s">
        <v>38</v>
      </c>
      <c r="D5" s="182" t="s">
        <v>12</v>
      </c>
      <c r="E5" s="182"/>
      <c r="F5" s="182">
        <v>6</v>
      </c>
      <c r="G5" s="182">
        <v>180</v>
      </c>
      <c r="H5" s="186"/>
      <c r="I5" s="164">
        <f t="shared" si="4"/>
        <v>0</v>
      </c>
      <c r="J5" s="165">
        <f t="shared" si="5"/>
        <v>3</v>
      </c>
      <c r="K5" s="183">
        <f t="shared" si="6"/>
        <v>0</v>
      </c>
      <c r="L5" s="185"/>
      <c r="M5" s="166" t="str">
        <f t="shared" si="7"/>
        <v/>
      </c>
      <c r="N5" s="167" t="str">
        <f ca="1">IFERROR(VLOOKUP(A5,INDIRECT("F"&amp;MATCH("Listenende",$A:$A,0)+73):INDIRECT("G"&amp;MATCH("Listenende",$A:$A,0)+200),2,FALSE),"")</f>
        <v/>
      </c>
      <c r="O5" s="168" t="s">
        <v>81</v>
      </c>
    </row>
    <row r="6" spans="1:16" x14ac:dyDescent="0.25">
      <c r="A6" s="182">
        <v>130</v>
      </c>
      <c r="B6" s="184" t="s">
        <v>46</v>
      </c>
      <c r="C6" s="184" t="s">
        <v>47</v>
      </c>
      <c r="D6" s="182" t="s">
        <v>6</v>
      </c>
      <c r="E6" s="182"/>
      <c r="F6" s="182">
        <v>16</v>
      </c>
      <c r="G6" s="182">
        <v>9.84</v>
      </c>
      <c r="H6" s="186"/>
      <c r="I6" s="164">
        <f t="shared" si="4"/>
        <v>0</v>
      </c>
      <c r="J6" s="165">
        <f t="shared" si="5"/>
        <v>1.1299999999999999</v>
      </c>
      <c r="K6" s="183">
        <f t="shared" si="6"/>
        <v>0</v>
      </c>
      <c r="L6" s="185"/>
      <c r="M6" s="166" t="str">
        <f t="shared" si="7"/>
        <v/>
      </c>
      <c r="N6" s="167" t="str">
        <f ca="1">IFERROR(VLOOKUP(A6,INDIRECT("F"&amp;MATCH("Listenende",$A:$A,0)+73):INDIRECT("G"&amp;MATCH("Listenende",$A:$A,0)+200),2,FALSE),"")</f>
        <v/>
      </c>
      <c r="O6" s="168" t="s">
        <v>81</v>
      </c>
    </row>
    <row r="7" spans="1:16" x14ac:dyDescent="0.25">
      <c r="A7" s="182">
        <v>140</v>
      </c>
      <c r="B7" s="184" t="s">
        <v>41</v>
      </c>
      <c r="C7" s="184" t="s">
        <v>42</v>
      </c>
      <c r="D7" s="182" t="s">
        <v>43</v>
      </c>
      <c r="E7" s="182"/>
      <c r="F7" s="182">
        <v>20</v>
      </c>
      <c r="G7" s="182">
        <v>13.64</v>
      </c>
      <c r="H7" s="186"/>
      <c r="I7" s="164">
        <f t="shared" si="4"/>
        <v>0</v>
      </c>
      <c r="J7" s="165">
        <f t="shared" si="5"/>
        <v>0.9</v>
      </c>
      <c r="K7" s="183">
        <f t="shared" si="6"/>
        <v>0</v>
      </c>
      <c r="L7" s="185"/>
      <c r="M7" s="166" t="str">
        <f t="shared" si="7"/>
        <v/>
      </c>
      <c r="N7" s="167" t="str">
        <f ca="1">IFERROR(VLOOKUP(A7,INDIRECT("F"&amp;MATCH("Listenende",$A:$A,0)+73):INDIRECT("G"&amp;MATCH("Listenende",$A:$A,0)+200),2,FALSE),"")</f>
        <v/>
      </c>
      <c r="O7" s="168" t="s">
        <v>81</v>
      </c>
    </row>
    <row r="8" spans="1:16" x14ac:dyDescent="0.25">
      <c r="A8" s="182">
        <v>150</v>
      </c>
      <c r="B8" s="184" t="s">
        <v>58</v>
      </c>
      <c r="C8" s="184" t="s">
        <v>59</v>
      </c>
      <c r="D8" s="182" t="s">
        <v>6</v>
      </c>
      <c r="E8" s="182"/>
      <c r="F8" s="182">
        <v>40</v>
      </c>
      <c r="G8" s="182">
        <v>18.63</v>
      </c>
      <c r="H8" s="186"/>
      <c r="I8" s="164">
        <f t="shared" si="4"/>
        <v>0</v>
      </c>
      <c r="J8" s="165">
        <f t="shared" si="5"/>
        <v>0.45</v>
      </c>
      <c r="K8" s="183">
        <f t="shared" si="6"/>
        <v>0</v>
      </c>
      <c r="L8" s="185"/>
      <c r="M8" s="166" t="str">
        <f t="shared" si="7"/>
        <v/>
      </c>
      <c r="N8" s="167" t="str">
        <f ca="1">IFERROR(VLOOKUP(A8,INDIRECT("F"&amp;MATCH("Listenende",$A:$A,0)+73):INDIRECT("G"&amp;MATCH("Listenende",$A:$A,0)+200),2,FALSE),"")</f>
        <v/>
      </c>
      <c r="O8" s="168" t="s">
        <v>81</v>
      </c>
    </row>
    <row r="9" spans="1:16" x14ac:dyDescent="0.25">
      <c r="A9" s="182">
        <v>160</v>
      </c>
      <c r="B9" s="184" t="s">
        <v>22</v>
      </c>
      <c r="C9" s="184" t="s">
        <v>23</v>
      </c>
      <c r="D9" s="182" t="s">
        <v>24</v>
      </c>
      <c r="E9" s="182"/>
      <c r="F9" s="182">
        <v>20</v>
      </c>
      <c r="G9" s="182">
        <v>31.05</v>
      </c>
      <c r="H9" s="186"/>
      <c r="I9" s="164">
        <f t="shared" si="4"/>
        <v>0</v>
      </c>
      <c r="J9" s="165">
        <f t="shared" si="5"/>
        <v>0.9</v>
      </c>
      <c r="K9" s="183">
        <f t="shared" si="6"/>
        <v>0</v>
      </c>
      <c r="L9" s="185"/>
      <c r="M9" s="166" t="str">
        <f t="shared" si="7"/>
        <v/>
      </c>
      <c r="N9" s="167" t="str">
        <f ca="1">IFERROR(VLOOKUP(A9,INDIRECT("F"&amp;MATCH("Listenende",$A:$A,0)+73):INDIRECT("G"&amp;MATCH("Listenende",$A:$A,0)+200),2,FALSE),"")</f>
        <v/>
      </c>
      <c r="O9" s="168" t="s">
        <v>81</v>
      </c>
    </row>
    <row r="10" spans="1:16" x14ac:dyDescent="0.25">
      <c r="A10" s="182">
        <v>170</v>
      </c>
      <c r="B10" s="184" t="s">
        <v>65</v>
      </c>
      <c r="C10" s="184" t="s">
        <v>9</v>
      </c>
      <c r="D10" s="182" t="s">
        <v>10</v>
      </c>
      <c r="E10" s="182"/>
      <c r="F10" s="182">
        <v>6</v>
      </c>
      <c r="G10" s="182">
        <v>750</v>
      </c>
      <c r="H10" s="186"/>
      <c r="I10" s="164">
        <f t="shared" si="4"/>
        <v>0</v>
      </c>
      <c r="J10" s="165">
        <f t="shared" si="5"/>
        <v>3</v>
      </c>
      <c r="K10" s="183">
        <f t="shared" si="6"/>
        <v>0</v>
      </c>
      <c r="L10" s="185"/>
      <c r="M10" s="166" t="str">
        <f t="shared" si="7"/>
        <v/>
      </c>
      <c r="N10" s="167" t="str">
        <f ca="1">IFERROR(VLOOKUP(A10,INDIRECT("F"&amp;MATCH("Listenende",$A:$A,0)+73):INDIRECT("G"&amp;MATCH("Listenende",$A:$A,0)+200),2,FALSE),"")</f>
        <v/>
      </c>
      <c r="O10" s="168" t="s">
        <v>81</v>
      </c>
    </row>
    <row r="11" spans="1:16" x14ac:dyDescent="0.25">
      <c r="A11" s="182">
        <v>180</v>
      </c>
      <c r="B11" s="182" t="s">
        <v>65</v>
      </c>
      <c r="C11" s="182" t="s">
        <v>9</v>
      </c>
      <c r="D11" s="182" t="s">
        <v>11</v>
      </c>
      <c r="E11" s="182"/>
      <c r="F11" s="182">
        <v>4</v>
      </c>
      <c r="G11" s="182">
        <v>600</v>
      </c>
      <c r="H11" s="186"/>
      <c r="I11" s="164">
        <f t="shared" si="4"/>
        <v>0</v>
      </c>
      <c r="J11" s="165">
        <f t="shared" si="5"/>
        <v>4.5</v>
      </c>
      <c r="K11" s="183">
        <f t="shared" si="6"/>
        <v>0</v>
      </c>
      <c r="L11" s="185"/>
      <c r="M11" s="166" t="str">
        <f t="shared" si="7"/>
        <v/>
      </c>
      <c r="N11" s="167" t="str">
        <f ca="1">IFERROR(VLOOKUP(A11,INDIRECT("F"&amp;MATCH("Listenende",$A:$A,0)+73):INDIRECT("G"&amp;MATCH("Listenende",$A:$A,0)+200),2,FALSE),"")</f>
        <v/>
      </c>
      <c r="O11" s="168" t="s">
        <v>81</v>
      </c>
    </row>
    <row r="12" spans="1:16" x14ac:dyDescent="0.25">
      <c r="A12" s="182">
        <v>190</v>
      </c>
      <c r="B12" s="184" t="s">
        <v>13</v>
      </c>
      <c r="C12" s="184" t="s">
        <v>14</v>
      </c>
      <c r="D12" s="182" t="s">
        <v>15</v>
      </c>
      <c r="E12" s="182"/>
      <c r="F12" s="182">
        <v>6</v>
      </c>
      <c r="G12" s="182">
        <v>276</v>
      </c>
      <c r="H12" s="186"/>
      <c r="I12" s="164">
        <f t="shared" si="4"/>
        <v>0</v>
      </c>
      <c r="J12" s="165">
        <f t="shared" si="5"/>
        <v>3</v>
      </c>
      <c r="K12" s="183">
        <f t="shared" si="6"/>
        <v>0</v>
      </c>
      <c r="L12" s="185"/>
      <c r="M12" s="166" t="str">
        <f t="shared" si="7"/>
        <v/>
      </c>
      <c r="N12" s="167" t="str">
        <f ca="1">IFERROR(VLOOKUP(A12,INDIRECT("F"&amp;MATCH("Listenende",$A:$A,0)+73):INDIRECT("G"&amp;MATCH("Listenende",$A:$A,0)+200),2,FALSE),"")</f>
        <v/>
      </c>
      <c r="O12" s="168" t="s">
        <v>81</v>
      </c>
    </row>
    <row r="13" spans="1:16" x14ac:dyDescent="0.25">
      <c r="A13" s="182">
        <v>200</v>
      </c>
      <c r="B13" s="184" t="s">
        <v>66</v>
      </c>
      <c r="C13" s="184" t="s">
        <v>7</v>
      </c>
      <c r="D13" s="182" t="s">
        <v>8</v>
      </c>
      <c r="E13" s="182"/>
      <c r="F13" s="182">
        <v>20</v>
      </c>
      <c r="G13" s="182">
        <v>142.71</v>
      </c>
      <c r="H13" s="186"/>
      <c r="I13" s="164">
        <f t="shared" si="4"/>
        <v>0</v>
      </c>
      <c r="J13" s="165">
        <f t="shared" si="5"/>
        <v>0.9</v>
      </c>
      <c r="K13" s="183">
        <f t="shared" si="6"/>
        <v>0</v>
      </c>
      <c r="L13" s="185"/>
      <c r="M13" s="166" t="str">
        <f t="shared" si="7"/>
        <v/>
      </c>
      <c r="N13" s="167" t="str">
        <f ca="1">IFERROR(VLOOKUP(A13,INDIRECT("F"&amp;MATCH("Listenende",$A:$A,0)+73):INDIRECT("G"&amp;MATCH("Listenende",$A:$A,0)+200),2,FALSE),"")</f>
        <v/>
      </c>
      <c r="O13" s="168" t="s">
        <v>81</v>
      </c>
    </row>
    <row r="14" spans="1:16" x14ac:dyDescent="0.25">
      <c r="A14" s="182">
        <v>210</v>
      </c>
      <c r="B14" s="182" t="s">
        <v>66</v>
      </c>
      <c r="C14" s="182" t="s">
        <v>7</v>
      </c>
      <c r="D14" s="182" t="s">
        <v>2</v>
      </c>
      <c r="E14" s="182"/>
      <c r="F14" s="182">
        <v>16</v>
      </c>
      <c r="G14" s="182">
        <v>148.35</v>
      </c>
      <c r="H14" s="186"/>
      <c r="I14" s="164">
        <f t="shared" si="4"/>
        <v>0</v>
      </c>
      <c r="J14" s="165">
        <f t="shared" si="5"/>
        <v>1.1299999999999999</v>
      </c>
      <c r="K14" s="183">
        <f t="shared" si="6"/>
        <v>0</v>
      </c>
      <c r="L14" s="185"/>
      <c r="M14" s="166" t="str">
        <f t="shared" si="7"/>
        <v/>
      </c>
      <c r="N14" s="167" t="str">
        <f ca="1">IFERROR(VLOOKUP(A14,INDIRECT("F"&amp;MATCH("Listenende",$A:$A,0)+73):INDIRECT("G"&amp;MATCH("Listenende",$A:$A,0)+200),2,FALSE),"")</f>
        <v/>
      </c>
      <c r="O14" s="168" t="s">
        <v>81</v>
      </c>
    </row>
    <row r="15" spans="1:16" x14ac:dyDescent="0.25">
      <c r="A15" s="182">
        <v>220</v>
      </c>
      <c r="B15" s="182" t="s">
        <v>66</v>
      </c>
      <c r="C15" s="182" t="s">
        <v>7</v>
      </c>
      <c r="D15" s="182" t="s">
        <v>6</v>
      </c>
      <c r="E15" s="182"/>
      <c r="F15" s="182">
        <v>10</v>
      </c>
      <c r="G15" s="182">
        <v>158.69999999999999</v>
      </c>
      <c r="H15" s="186"/>
      <c r="I15" s="164">
        <f t="shared" si="4"/>
        <v>0</v>
      </c>
      <c r="J15" s="165">
        <f t="shared" si="5"/>
        <v>1.8</v>
      </c>
      <c r="K15" s="183">
        <f t="shared" si="6"/>
        <v>0</v>
      </c>
      <c r="L15" s="185"/>
      <c r="M15" s="166" t="str">
        <f t="shared" si="7"/>
        <v/>
      </c>
      <c r="N15" s="167" t="str">
        <f ca="1">IFERROR(VLOOKUP(A15,INDIRECT("F"&amp;MATCH("Listenende",$A:$A,0)+73):INDIRECT("G"&amp;MATCH("Listenende",$A:$A,0)+200),2,FALSE),"")</f>
        <v/>
      </c>
      <c r="O15" s="168" t="s">
        <v>81</v>
      </c>
    </row>
    <row r="16" spans="1:16" x14ac:dyDescent="0.25">
      <c r="A16" s="182">
        <v>230</v>
      </c>
      <c r="B16" s="182" t="s">
        <v>66</v>
      </c>
      <c r="C16" s="182" t="s">
        <v>7</v>
      </c>
      <c r="D16" s="182" t="s">
        <v>12</v>
      </c>
      <c r="E16" s="182"/>
      <c r="F16" s="182">
        <v>6</v>
      </c>
      <c r="G16" s="182">
        <v>165.6</v>
      </c>
      <c r="H16" s="186"/>
      <c r="I16" s="164">
        <f t="shared" si="4"/>
        <v>0</v>
      </c>
      <c r="J16" s="165">
        <f t="shared" si="5"/>
        <v>3</v>
      </c>
      <c r="K16" s="183">
        <f t="shared" si="6"/>
        <v>0</v>
      </c>
      <c r="L16" s="185"/>
      <c r="M16" s="166" t="str">
        <f t="shared" si="7"/>
        <v/>
      </c>
      <c r="N16" s="167" t="str">
        <f ca="1">IFERROR(VLOOKUP(A16,INDIRECT("F"&amp;MATCH("Listenende",$A:$A,0)+73):INDIRECT("G"&amp;MATCH("Listenende",$A:$A,0)+200),2,FALSE),"")</f>
        <v/>
      </c>
      <c r="O16" s="168" t="s">
        <v>81</v>
      </c>
    </row>
    <row r="17" spans="1:15" x14ac:dyDescent="0.25">
      <c r="A17" s="182">
        <v>240</v>
      </c>
      <c r="B17" s="182" t="s">
        <v>66</v>
      </c>
      <c r="C17" s="184" t="s">
        <v>21</v>
      </c>
      <c r="D17" s="182" t="s">
        <v>8</v>
      </c>
      <c r="E17" s="182"/>
      <c r="F17" s="182">
        <v>20</v>
      </c>
      <c r="G17" s="182">
        <v>115.58</v>
      </c>
      <c r="H17" s="186"/>
      <c r="I17" s="164">
        <f t="shared" si="4"/>
        <v>0</v>
      </c>
      <c r="J17" s="165">
        <f t="shared" si="5"/>
        <v>0.9</v>
      </c>
      <c r="K17" s="183">
        <f t="shared" si="6"/>
        <v>0</v>
      </c>
      <c r="L17" s="185"/>
      <c r="M17" s="166" t="str">
        <f t="shared" si="7"/>
        <v/>
      </c>
      <c r="N17" s="167" t="str">
        <f ca="1">IFERROR(VLOOKUP(A17,INDIRECT("F"&amp;MATCH("Listenende",$A:$A,0)+73):INDIRECT("G"&amp;MATCH("Listenende",$A:$A,0)+200),2,FALSE),"")</f>
        <v/>
      </c>
      <c r="O17" s="168" t="s">
        <v>81</v>
      </c>
    </row>
    <row r="18" spans="1:15" x14ac:dyDescent="0.25">
      <c r="A18" s="182">
        <v>250</v>
      </c>
      <c r="B18" s="184" t="s">
        <v>20</v>
      </c>
      <c r="C18" s="184" t="s">
        <v>1</v>
      </c>
      <c r="D18" s="182" t="s">
        <v>6</v>
      </c>
      <c r="E18" s="182"/>
      <c r="F18" s="182">
        <v>20</v>
      </c>
      <c r="G18" s="182">
        <v>13.8</v>
      </c>
      <c r="H18" s="186"/>
      <c r="I18" s="164">
        <f t="shared" si="4"/>
        <v>0</v>
      </c>
      <c r="J18" s="165">
        <f t="shared" si="5"/>
        <v>0.9</v>
      </c>
      <c r="K18" s="183">
        <f t="shared" si="6"/>
        <v>0</v>
      </c>
      <c r="L18" s="185"/>
      <c r="M18" s="166" t="str">
        <f t="shared" si="7"/>
        <v/>
      </c>
      <c r="N18" s="167" t="str">
        <f ca="1">IFERROR(VLOOKUP(A18,INDIRECT("F"&amp;MATCH("Listenende",$A:$A,0)+73):INDIRECT("G"&amp;MATCH("Listenende",$A:$A,0)+200),2,FALSE),"")</f>
        <v/>
      </c>
      <c r="O18" s="168" t="s">
        <v>81</v>
      </c>
    </row>
    <row r="19" spans="1:15" x14ac:dyDescent="0.25">
      <c r="A19" s="182">
        <v>260</v>
      </c>
      <c r="B19" s="184" t="s">
        <v>16</v>
      </c>
      <c r="C19" s="184" t="s">
        <v>17</v>
      </c>
      <c r="D19" s="182" t="s">
        <v>2</v>
      </c>
      <c r="E19" s="182"/>
      <c r="F19" s="182">
        <v>20</v>
      </c>
      <c r="G19" s="182">
        <v>16.559999999999999</v>
      </c>
      <c r="H19" s="186"/>
      <c r="I19" s="164">
        <f t="shared" si="4"/>
        <v>0</v>
      </c>
      <c r="J19" s="165">
        <f t="shared" si="5"/>
        <v>0.9</v>
      </c>
      <c r="K19" s="183">
        <f t="shared" si="6"/>
        <v>0</v>
      </c>
      <c r="L19" s="185"/>
      <c r="M19" s="166" t="str">
        <f t="shared" si="7"/>
        <v/>
      </c>
      <c r="N19" s="167" t="str">
        <f ca="1">IFERROR(VLOOKUP(A19,INDIRECT("F"&amp;MATCH("Listenende",$A:$A,0)+73):INDIRECT("G"&amp;MATCH("Listenende",$A:$A,0)+200),2,FALSE),"")</f>
        <v/>
      </c>
      <c r="O19" s="168" t="s">
        <v>81</v>
      </c>
    </row>
    <row r="20" spans="1:15" x14ac:dyDescent="0.25">
      <c r="A20" s="182">
        <v>270</v>
      </c>
      <c r="B20" s="182" t="s">
        <v>16</v>
      </c>
      <c r="C20" s="182" t="s">
        <v>17</v>
      </c>
      <c r="D20" s="182" t="s">
        <v>12</v>
      </c>
      <c r="E20" s="182"/>
      <c r="F20" s="182">
        <v>10</v>
      </c>
      <c r="G20" s="182">
        <v>22.77</v>
      </c>
      <c r="H20" s="186"/>
      <c r="I20" s="164">
        <f t="shared" si="4"/>
        <v>0</v>
      </c>
      <c r="J20" s="165">
        <f t="shared" si="5"/>
        <v>1.8</v>
      </c>
      <c r="K20" s="183">
        <f t="shared" si="6"/>
        <v>0</v>
      </c>
      <c r="L20" s="185"/>
      <c r="M20" s="166" t="str">
        <f t="shared" si="7"/>
        <v/>
      </c>
      <c r="N20" s="167" t="str">
        <f ca="1">IFERROR(VLOOKUP(A20,INDIRECT("F"&amp;MATCH("Listenende",$A:$A,0)+73):INDIRECT("G"&amp;MATCH("Listenende",$A:$A,0)+200),2,FALSE),"")</f>
        <v/>
      </c>
      <c r="O20" s="168" t="s">
        <v>81</v>
      </c>
    </row>
    <row r="21" spans="1:15" x14ac:dyDescent="0.25">
      <c r="A21" s="182">
        <v>280</v>
      </c>
      <c r="B21" s="182" t="s">
        <v>16</v>
      </c>
      <c r="C21" s="182" t="s">
        <v>17</v>
      </c>
      <c r="D21" s="182" t="s">
        <v>18</v>
      </c>
      <c r="E21" s="182"/>
      <c r="F21" s="182">
        <v>6</v>
      </c>
      <c r="G21" s="182">
        <v>28.98</v>
      </c>
      <c r="H21" s="186"/>
      <c r="I21" s="164">
        <f t="shared" si="4"/>
        <v>0</v>
      </c>
      <c r="J21" s="165">
        <f t="shared" si="5"/>
        <v>3</v>
      </c>
      <c r="K21" s="183">
        <f t="shared" si="6"/>
        <v>0</v>
      </c>
      <c r="L21" s="185"/>
      <c r="M21" s="166" t="str">
        <f t="shared" si="7"/>
        <v/>
      </c>
      <c r="N21" s="167" t="str">
        <f ca="1">IFERROR(VLOOKUP(A21,INDIRECT("F"&amp;MATCH("Listenende",$A:$A,0)+73):INDIRECT("G"&amp;MATCH("Listenende",$A:$A,0)+200),2,FALSE),"")</f>
        <v/>
      </c>
      <c r="O21" s="168" t="s">
        <v>81</v>
      </c>
    </row>
    <row r="22" spans="1:15" x14ac:dyDescent="0.25">
      <c r="A22" s="182">
        <v>290</v>
      </c>
      <c r="B22" s="182" t="s">
        <v>16</v>
      </c>
      <c r="C22" s="184" t="s">
        <v>19</v>
      </c>
      <c r="D22" s="182" t="s">
        <v>6</v>
      </c>
      <c r="E22" s="182"/>
      <c r="F22" s="182">
        <v>15</v>
      </c>
      <c r="G22" s="182">
        <v>20.190000000000001</v>
      </c>
      <c r="H22" s="186"/>
      <c r="I22" s="164">
        <f t="shared" si="4"/>
        <v>0</v>
      </c>
      <c r="J22" s="165">
        <f t="shared" si="5"/>
        <v>1.2</v>
      </c>
      <c r="K22" s="183">
        <f t="shared" si="6"/>
        <v>0</v>
      </c>
      <c r="L22" s="185"/>
      <c r="M22" s="166" t="str">
        <f t="shared" si="7"/>
        <v/>
      </c>
      <c r="N22" s="167" t="str">
        <f ca="1">IFERROR(VLOOKUP(A22,INDIRECT("F"&amp;MATCH("Listenende",$A:$A,0)+73):INDIRECT("G"&amp;MATCH("Listenende",$A:$A,0)+200),2,FALSE),"")</f>
        <v/>
      </c>
      <c r="O22" s="168" t="s">
        <v>81</v>
      </c>
    </row>
    <row r="23" spans="1:15" x14ac:dyDescent="0.25">
      <c r="A23" s="182">
        <v>300</v>
      </c>
      <c r="B23" s="184" t="s">
        <v>0</v>
      </c>
      <c r="C23" s="184" t="s">
        <v>1</v>
      </c>
      <c r="D23" s="182" t="s">
        <v>2</v>
      </c>
      <c r="E23" s="182"/>
      <c r="F23" s="182">
        <v>20</v>
      </c>
      <c r="G23" s="182">
        <v>22.77</v>
      </c>
      <c r="H23" s="186"/>
      <c r="I23" s="164">
        <f t="shared" si="4"/>
        <v>0</v>
      </c>
      <c r="J23" s="165">
        <f t="shared" si="5"/>
        <v>0.9</v>
      </c>
      <c r="K23" s="183">
        <f t="shared" si="6"/>
        <v>0</v>
      </c>
      <c r="L23" s="185"/>
      <c r="M23" s="166" t="str">
        <f t="shared" si="7"/>
        <v/>
      </c>
      <c r="N23" s="167" t="str">
        <f ca="1">IFERROR(VLOOKUP(A23,INDIRECT("F"&amp;MATCH("Listenende",$A:$A,0)+73):INDIRECT("G"&amp;MATCH("Listenende",$A:$A,0)+200),2,FALSE),"")</f>
        <v/>
      </c>
      <c r="O23" s="168" t="s">
        <v>81</v>
      </c>
    </row>
    <row r="24" spans="1:15" x14ac:dyDescent="0.25">
      <c r="A24" s="182">
        <v>310</v>
      </c>
      <c r="B24" s="182" t="s">
        <v>0</v>
      </c>
      <c r="C24" s="182" t="s">
        <v>1</v>
      </c>
      <c r="D24" s="182" t="s">
        <v>3</v>
      </c>
      <c r="E24" s="182"/>
      <c r="F24" s="182">
        <v>16</v>
      </c>
      <c r="G24" s="182">
        <v>26.4</v>
      </c>
      <c r="H24" s="186"/>
      <c r="I24" s="164">
        <f t="shared" si="4"/>
        <v>0</v>
      </c>
      <c r="J24" s="165">
        <f t="shared" si="5"/>
        <v>1.1299999999999999</v>
      </c>
      <c r="K24" s="183">
        <f t="shared" si="6"/>
        <v>0</v>
      </c>
      <c r="L24" s="185"/>
      <c r="M24" s="166" t="str">
        <f t="shared" si="7"/>
        <v/>
      </c>
      <c r="N24" s="167" t="str">
        <f ca="1">IFERROR(VLOOKUP(A24,INDIRECT("F"&amp;MATCH("Listenende",$A:$A,0)+73):INDIRECT("G"&amp;MATCH("Listenende",$A:$A,0)+200),2,FALSE),"")</f>
        <v/>
      </c>
      <c r="O24" s="168" t="s">
        <v>81</v>
      </c>
    </row>
    <row r="25" spans="1:15" x14ac:dyDescent="0.25">
      <c r="A25" s="182">
        <v>320</v>
      </c>
      <c r="B25" s="182" t="s">
        <v>0</v>
      </c>
      <c r="C25" s="182" t="s">
        <v>1</v>
      </c>
      <c r="D25" s="182" t="s">
        <v>4</v>
      </c>
      <c r="E25" s="182"/>
      <c r="F25" s="182">
        <v>10</v>
      </c>
      <c r="G25" s="182">
        <v>27.44</v>
      </c>
      <c r="H25" s="186"/>
      <c r="I25" s="164">
        <f t="shared" si="4"/>
        <v>0</v>
      </c>
      <c r="J25" s="165">
        <f t="shared" si="5"/>
        <v>1.8</v>
      </c>
      <c r="K25" s="183">
        <f t="shared" si="6"/>
        <v>0</v>
      </c>
      <c r="L25" s="185"/>
      <c r="M25" s="166" t="str">
        <f t="shared" si="7"/>
        <v/>
      </c>
      <c r="N25" s="167" t="str">
        <f ca="1">IFERROR(VLOOKUP(A25,INDIRECT("F"&amp;MATCH("Listenende",$A:$A,0)+73):INDIRECT("G"&amp;MATCH("Listenende",$A:$A,0)+200),2,FALSE),"")</f>
        <v/>
      </c>
      <c r="O25" s="168" t="s">
        <v>81</v>
      </c>
    </row>
    <row r="26" spans="1:15" x14ac:dyDescent="0.25">
      <c r="A26" s="182">
        <v>330</v>
      </c>
      <c r="B26" s="184" t="s">
        <v>64</v>
      </c>
      <c r="C26" s="184" t="s">
        <v>5</v>
      </c>
      <c r="D26" s="182" t="s">
        <v>6</v>
      </c>
      <c r="E26" s="182"/>
      <c r="F26" s="182">
        <v>20</v>
      </c>
      <c r="G26" s="182">
        <v>36.229999999999997</v>
      </c>
      <c r="H26" s="186"/>
      <c r="I26" s="164">
        <f t="shared" si="4"/>
        <v>0</v>
      </c>
      <c r="J26" s="165">
        <f t="shared" si="5"/>
        <v>0.9</v>
      </c>
      <c r="K26" s="183">
        <f t="shared" si="6"/>
        <v>0</v>
      </c>
      <c r="L26" s="185"/>
      <c r="M26" s="166" t="str">
        <f t="shared" si="7"/>
        <v/>
      </c>
      <c r="N26" s="167" t="str">
        <f ca="1">IFERROR(VLOOKUP(A26,INDIRECT("F"&amp;MATCH("Listenende",$A:$A,0)+73):INDIRECT("G"&amp;MATCH("Listenende",$A:$A,0)+200),2,FALSE),"")</f>
        <v/>
      </c>
      <c r="O26" s="168" t="s">
        <v>81</v>
      </c>
    </row>
    <row r="27" spans="1:15" x14ac:dyDescent="0.25">
      <c r="A27" s="182">
        <v>340</v>
      </c>
      <c r="B27" s="184" t="s">
        <v>25</v>
      </c>
      <c r="C27" s="184" t="s">
        <v>26</v>
      </c>
      <c r="D27" s="182" t="s">
        <v>6</v>
      </c>
      <c r="E27" s="182"/>
      <c r="F27" s="182">
        <v>20</v>
      </c>
      <c r="G27" s="182">
        <v>58.65</v>
      </c>
      <c r="H27" s="186"/>
      <c r="I27" s="164">
        <f t="shared" si="4"/>
        <v>0</v>
      </c>
      <c r="J27" s="165">
        <f t="shared" si="5"/>
        <v>0.9</v>
      </c>
      <c r="K27" s="183">
        <f t="shared" si="6"/>
        <v>0</v>
      </c>
      <c r="L27" s="185"/>
      <c r="M27" s="166" t="str">
        <f t="shared" si="7"/>
        <v/>
      </c>
      <c r="N27" s="167" t="str">
        <f ca="1">IFERROR(VLOOKUP(A27,INDIRECT("F"&amp;MATCH("Listenende",$A:$A,0)+73):INDIRECT("G"&amp;MATCH("Listenende",$A:$A,0)+200),2,FALSE),"")</f>
        <v/>
      </c>
      <c r="O27" s="168" t="s">
        <v>81</v>
      </c>
    </row>
    <row r="28" spans="1:15" x14ac:dyDescent="0.25">
      <c r="A28" s="182">
        <v>350</v>
      </c>
      <c r="B28" s="184" t="s">
        <v>27</v>
      </c>
      <c r="C28" s="184" t="s">
        <v>28</v>
      </c>
      <c r="D28" s="182" t="s">
        <v>6</v>
      </c>
      <c r="E28" s="182"/>
      <c r="F28" s="182">
        <v>20</v>
      </c>
      <c r="G28" s="182">
        <v>48.3</v>
      </c>
      <c r="H28" s="186"/>
      <c r="I28" s="164">
        <f t="shared" si="4"/>
        <v>0</v>
      </c>
      <c r="J28" s="165">
        <f t="shared" si="5"/>
        <v>0.9</v>
      </c>
      <c r="K28" s="183">
        <f t="shared" si="6"/>
        <v>0</v>
      </c>
      <c r="L28" s="185"/>
      <c r="M28" s="166" t="str">
        <f t="shared" si="7"/>
        <v/>
      </c>
      <c r="N28" s="167" t="str">
        <f ca="1">IFERROR(VLOOKUP(A28,INDIRECT("F"&amp;MATCH("Listenende",$A:$A,0)+73):INDIRECT("G"&amp;MATCH("Listenende",$A:$A,0)+200),2,FALSE),"")</f>
        <v/>
      </c>
      <c r="O28" s="168" t="s">
        <v>81</v>
      </c>
    </row>
    <row r="29" spans="1:15" x14ac:dyDescent="0.25">
      <c r="A29" s="182">
        <v>360</v>
      </c>
      <c r="B29" s="184" t="s">
        <v>29</v>
      </c>
      <c r="C29" s="184" t="s">
        <v>30</v>
      </c>
      <c r="D29" s="182" t="s">
        <v>2</v>
      </c>
      <c r="E29" s="182"/>
      <c r="F29" s="182">
        <v>20</v>
      </c>
      <c r="G29" s="182">
        <v>25.71</v>
      </c>
      <c r="H29" s="186"/>
      <c r="I29" s="164">
        <f t="shared" si="4"/>
        <v>0</v>
      </c>
      <c r="J29" s="165">
        <f t="shared" si="5"/>
        <v>0.9</v>
      </c>
      <c r="K29" s="183">
        <f t="shared" si="6"/>
        <v>0</v>
      </c>
      <c r="L29" s="185"/>
      <c r="M29" s="166" t="str">
        <f t="shared" si="7"/>
        <v/>
      </c>
      <c r="N29" s="167" t="str">
        <f ca="1">IFERROR(VLOOKUP(A29,INDIRECT("F"&amp;MATCH("Listenende",$A:$A,0)+73):INDIRECT("G"&amp;MATCH("Listenende",$A:$A,0)+200),2,FALSE),"")</f>
        <v/>
      </c>
      <c r="O29" s="168" t="s">
        <v>81</v>
      </c>
    </row>
    <row r="30" spans="1:15" x14ac:dyDescent="0.25">
      <c r="A30" s="182">
        <v>370</v>
      </c>
      <c r="B30" s="182" t="s">
        <v>29</v>
      </c>
      <c r="C30" s="182" t="s">
        <v>30</v>
      </c>
      <c r="D30" s="182" t="s">
        <v>3</v>
      </c>
      <c r="E30" s="182"/>
      <c r="F30" s="182">
        <v>16</v>
      </c>
      <c r="G30" s="182">
        <v>28.29</v>
      </c>
      <c r="H30" s="186"/>
      <c r="I30" s="164">
        <f t="shared" si="4"/>
        <v>0</v>
      </c>
      <c r="J30" s="165">
        <f t="shared" si="5"/>
        <v>1.1299999999999999</v>
      </c>
      <c r="K30" s="183">
        <f t="shared" si="6"/>
        <v>0</v>
      </c>
      <c r="L30" s="185"/>
      <c r="M30" s="166" t="str">
        <f t="shared" si="7"/>
        <v/>
      </c>
      <c r="N30" s="167" t="str">
        <f ca="1">IFERROR(VLOOKUP(A30,INDIRECT("F"&amp;MATCH("Listenende",$A:$A,0)+73):INDIRECT("G"&amp;MATCH("Listenende",$A:$A,0)+200),2,FALSE),"")</f>
        <v/>
      </c>
      <c r="O30" s="168" t="s">
        <v>81</v>
      </c>
    </row>
    <row r="31" spans="1:15" x14ac:dyDescent="0.25">
      <c r="A31" s="182">
        <v>380</v>
      </c>
      <c r="B31" s="182" t="s">
        <v>29</v>
      </c>
      <c r="C31" s="182" t="s">
        <v>30</v>
      </c>
      <c r="D31" s="182" t="s">
        <v>4</v>
      </c>
      <c r="E31" s="182"/>
      <c r="F31" s="182">
        <v>10</v>
      </c>
      <c r="G31" s="182">
        <v>31.23</v>
      </c>
      <c r="H31" s="186"/>
      <c r="I31" s="164">
        <f t="shared" si="4"/>
        <v>0</v>
      </c>
      <c r="J31" s="165">
        <f t="shared" si="5"/>
        <v>1.8</v>
      </c>
      <c r="K31" s="183">
        <f t="shared" si="6"/>
        <v>0</v>
      </c>
      <c r="L31" s="185"/>
      <c r="M31" s="166" t="str">
        <f t="shared" si="7"/>
        <v/>
      </c>
      <c r="N31" s="167" t="str">
        <f ca="1">IFERROR(VLOOKUP(A31,INDIRECT("F"&amp;MATCH("Listenende",$A:$A,0)+73):INDIRECT("G"&amp;MATCH("Listenende",$A:$A,0)+200),2,FALSE),"")</f>
        <v/>
      </c>
      <c r="O31" s="168" t="s">
        <v>81</v>
      </c>
    </row>
    <row r="32" spans="1:15" x14ac:dyDescent="0.25">
      <c r="A32" s="182">
        <v>390</v>
      </c>
      <c r="B32" s="184" t="s">
        <v>31</v>
      </c>
      <c r="C32" s="184" t="s">
        <v>23</v>
      </c>
      <c r="D32" s="182" t="s">
        <v>32</v>
      </c>
      <c r="E32" s="182"/>
      <c r="F32" s="182">
        <v>20</v>
      </c>
      <c r="G32" s="182">
        <v>100.05</v>
      </c>
      <c r="H32" s="186"/>
      <c r="I32" s="164">
        <f t="shared" si="4"/>
        <v>0</v>
      </c>
      <c r="J32" s="165">
        <f t="shared" si="5"/>
        <v>0.9</v>
      </c>
      <c r="K32" s="183">
        <f t="shared" si="6"/>
        <v>0</v>
      </c>
      <c r="L32" s="185"/>
      <c r="M32" s="166" t="str">
        <f t="shared" si="7"/>
        <v/>
      </c>
      <c r="N32" s="167" t="str">
        <f ca="1">IFERROR(VLOOKUP(A32,INDIRECT("F"&amp;MATCH("Listenende",$A:$A,0)+73):INDIRECT("G"&amp;MATCH("Listenende",$A:$A,0)+200),2,FALSE),"")</f>
        <v/>
      </c>
      <c r="O32" s="168" t="s">
        <v>81</v>
      </c>
    </row>
    <row r="33" spans="1:15" x14ac:dyDescent="0.25">
      <c r="A33" s="182">
        <v>400</v>
      </c>
      <c r="B33" s="182" t="s">
        <v>31</v>
      </c>
      <c r="C33" s="182" t="s">
        <v>23</v>
      </c>
      <c r="D33" s="182" t="s">
        <v>33</v>
      </c>
      <c r="E33" s="182"/>
      <c r="F33" s="182">
        <v>10</v>
      </c>
      <c r="G33" s="182">
        <v>122.48</v>
      </c>
      <c r="H33" s="186"/>
      <c r="I33" s="164">
        <f t="shared" si="4"/>
        <v>0</v>
      </c>
      <c r="J33" s="165">
        <f t="shared" si="5"/>
        <v>1.8</v>
      </c>
      <c r="K33" s="183">
        <f t="shared" si="6"/>
        <v>0</v>
      </c>
      <c r="L33" s="185"/>
      <c r="M33" s="166" t="str">
        <f t="shared" si="7"/>
        <v/>
      </c>
      <c r="N33" s="167" t="str">
        <f ca="1">IFERROR(VLOOKUP(A33,INDIRECT("F"&amp;MATCH("Listenende",$A:$A,0)+73):INDIRECT("G"&amp;MATCH("Listenende",$A:$A,0)+200),2,FALSE),"")</f>
        <v/>
      </c>
      <c r="O33" s="168" t="s">
        <v>81</v>
      </c>
    </row>
    <row r="34" spans="1:15" x14ac:dyDescent="0.25">
      <c r="A34" s="182">
        <v>410</v>
      </c>
      <c r="B34" s="184" t="s">
        <v>44</v>
      </c>
      <c r="C34" s="184" t="s">
        <v>45</v>
      </c>
      <c r="D34" s="182" t="s">
        <v>10</v>
      </c>
      <c r="E34" s="182"/>
      <c r="F34" s="182">
        <v>20</v>
      </c>
      <c r="G34" s="182">
        <v>110.4</v>
      </c>
      <c r="H34" s="186"/>
      <c r="I34" s="164">
        <f t="shared" si="4"/>
        <v>0</v>
      </c>
      <c r="J34" s="165">
        <f t="shared" si="5"/>
        <v>0.9</v>
      </c>
      <c r="K34" s="183">
        <f t="shared" si="6"/>
        <v>0</v>
      </c>
      <c r="L34" s="185"/>
      <c r="M34" s="166" t="str">
        <f t="shared" si="7"/>
        <v/>
      </c>
      <c r="N34" s="167" t="str">
        <f ca="1">IFERROR(VLOOKUP(A34,INDIRECT("F"&amp;MATCH("Listenende",$A:$A,0)+73):INDIRECT("G"&amp;MATCH("Listenende",$A:$A,0)+200),2,FALSE),"")</f>
        <v/>
      </c>
      <c r="O34" s="168" t="s">
        <v>81</v>
      </c>
    </row>
    <row r="35" spans="1:15" x14ac:dyDescent="0.25">
      <c r="A35" s="182">
        <v>420</v>
      </c>
      <c r="B35" s="182" t="s">
        <v>44</v>
      </c>
      <c r="C35" s="182" t="s">
        <v>45</v>
      </c>
      <c r="D35" s="182" t="s">
        <v>6</v>
      </c>
      <c r="E35" s="182"/>
      <c r="F35" s="182">
        <v>15</v>
      </c>
      <c r="G35" s="182">
        <v>115.58</v>
      </c>
      <c r="H35" s="186"/>
      <c r="I35" s="164">
        <f t="shared" si="4"/>
        <v>0</v>
      </c>
      <c r="J35" s="165">
        <f t="shared" si="5"/>
        <v>1.2</v>
      </c>
      <c r="K35" s="183">
        <f t="shared" si="6"/>
        <v>0</v>
      </c>
      <c r="L35" s="185"/>
      <c r="M35" s="166" t="str">
        <f t="shared" si="7"/>
        <v/>
      </c>
      <c r="N35" s="167" t="str">
        <f ca="1">IFERROR(VLOOKUP(A35,INDIRECT("F"&amp;MATCH("Listenende",$A:$A,0)+73):INDIRECT("G"&amp;MATCH("Listenende",$A:$A,0)+200),2,FALSE),"")</f>
        <v/>
      </c>
      <c r="O35" s="168" t="s">
        <v>81</v>
      </c>
    </row>
    <row r="36" spans="1:15" x14ac:dyDescent="0.25">
      <c r="A36" s="182">
        <v>430</v>
      </c>
      <c r="B36" s="184" t="s">
        <v>63</v>
      </c>
      <c r="C36" s="184" t="s">
        <v>49</v>
      </c>
      <c r="D36" s="182" t="s">
        <v>6</v>
      </c>
      <c r="E36" s="182"/>
      <c r="F36" s="182">
        <v>20</v>
      </c>
      <c r="G36" s="182">
        <v>17.09</v>
      </c>
      <c r="H36" s="186"/>
      <c r="I36" s="164">
        <f t="shared" si="4"/>
        <v>0</v>
      </c>
      <c r="J36" s="165">
        <f t="shared" si="5"/>
        <v>0.9</v>
      </c>
      <c r="K36" s="183">
        <f t="shared" si="6"/>
        <v>0</v>
      </c>
      <c r="L36" s="185"/>
      <c r="M36" s="166" t="str">
        <f t="shared" si="7"/>
        <v/>
      </c>
      <c r="N36" s="167" t="str">
        <f ca="1">IFERROR(VLOOKUP(A36,INDIRECT("F"&amp;MATCH("Listenende",$A:$A,0)+73):INDIRECT("G"&amp;MATCH("Listenende",$A:$A,0)+200),2,FALSE),"")</f>
        <v/>
      </c>
      <c r="O36" s="168" t="s">
        <v>81</v>
      </c>
    </row>
    <row r="37" spans="1:15" x14ac:dyDescent="0.25">
      <c r="A37" s="182">
        <v>440</v>
      </c>
      <c r="B37" s="182" t="s">
        <v>63</v>
      </c>
      <c r="C37" s="182" t="s">
        <v>49</v>
      </c>
      <c r="D37" s="182" t="s">
        <v>12</v>
      </c>
      <c r="E37" s="182"/>
      <c r="F37" s="182">
        <v>10</v>
      </c>
      <c r="G37" s="182">
        <v>18.63</v>
      </c>
      <c r="H37" s="186"/>
      <c r="I37" s="164">
        <f t="shared" si="4"/>
        <v>0</v>
      </c>
      <c r="J37" s="165">
        <f t="shared" si="5"/>
        <v>1.8</v>
      </c>
      <c r="K37" s="183">
        <f t="shared" si="6"/>
        <v>0</v>
      </c>
      <c r="L37" s="185"/>
      <c r="M37" s="166" t="str">
        <f t="shared" si="7"/>
        <v/>
      </c>
      <c r="N37" s="167" t="str">
        <f ca="1">IFERROR(VLOOKUP(A37,INDIRECT("F"&amp;MATCH("Listenende",$A:$A,0)+73):INDIRECT("G"&amp;MATCH("Listenende",$A:$A,0)+200),2,FALSE),"")</f>
        <v/>
      </c>
      <c r="O37" s="168" t="s">
        <v>81</v>
      </c>
    </row>
    <row r="38" spans="1:15" x14ac:dyDescent="0.25">
      <c r="A38" s="182">
        <v>450</v>
      </c>
      <c r="B38" s="182" t="s">
        <v>63</v>
      </c>
      <c r="C38" s="182" t="s">
        <v>49</v>
      </c>
      <c r="D38" s="182" t="s">
        <v>18</v>
      </c>
      <c r="E38" s="182"/>
      <c r="F38" s="182">
        <v>6</v>
      </c>
      <c r="G38" s="182">
        <v>20.88</v>
      </c>
      <c r="H38" s="186"/>
      <c r="I38" s="164">
        <f t="shared" si="4"/>
        <v>0</v>
      </c>
      <c r="J38" s="165">
        <f t="shared" si="5"/>
        <v>3</v>
      </c>
      <c r="K38" s="183">
        <f t="shared" si="6"/>
        <v>0</v>
      </c>
      <c r="L38" s="185"/>
      <c r="M38" s="166" t="str">
        <f t="shared" si="7"/>
        <v/>
      </c>
      <c r="N38" s="167" t="str">
        <f ca="1">IFERROR(VLOOKUP(A38,INDIRECT("F"&amp;MATCH("Listenende",$A:$A,0)+73):INDIRECT("G"&amp;MATCH("Listenende",$A:$A,0)+200),2,FALSE),"")</f>
        <v/>
      </c>
      <c r="O38" s="168" t="s">
        <v>81</v>
      </c>
    </row>
    <row r="39" spans="1:15" x14ac:dyDescent="0.25">
      <c r="A39" s="182">
        <v>460</v>
      </c>
      <c r="B39" s="184" t="s">
        <v>55</v>
      </c>
      <c r="C39" s="184" t="s">
        <v>56</v>
      </c>
      <c r="D39" s="182" t="s">
        <v>36</v>
      </c>
      <c r="E39" s="182"/>
      <c r="F39" s="182">
        <v>20</v>
      </c>
      <c r="G39" s="182">
        <v>11.39</v>
      </c>
      <c r="H39" s="186"/>
      <c r="I39" s="164">
        <f t="shared" si="4"/>
        <v>0</v>
      </c>
      <c r="J39" s="165">
        <f t="shared" si="5"/>
        <v>0.9</v>
      </c>
      <c r="K39" s="183">
        <f t="shared" si="6"/>
        <v>0</v>
      </c>
      <c r="L39" s="185"/>
      <c r="M39" s="166" t="str">
        <f t="shared" si="7"/>
        <v/>
      </c>
      <c r="N39" s="167" t="str">
        <f ca="1">IFERROR(VLOOKUP(A39,INDIRECT("F"&amp;MATCH("Listenende",$A:$A,0)+73):INDIRECT("G"&amp;MATCH("Listenende",$A:$A,0)+200),2,FALSE),"")</f>
        <v/>
      </c>
      <c r="O39" s="168" t="s">
        <v>81</v>
      </c>
    </row>
    <row r="40" spans="1:15" x14ac:dyDescent="0.25">
      <c r="A40" s="182">
        <v>470</v>
      </c>
      <c r="B40" s="182" t="s">
        <v>55</v>
      </c>
      <c r="C40" s="184" t="s">
        <v>57</v>
      </c>
      <c r="D40" s="182" t="s">
        <v>3</v>
      </c>
      <c r="E40" s="182"/>
      <c r="F40" s="182">
        <v>10</v>
      </c>
      <c r="G40" s="182">
        <v>15.36</v>
      </c>
      <c r="H40" s="186"/>
      <c r="I40" s="164">
        <f t="shared" si="4"/>
        <v>0</v>
      </c>
      <c r="J40" s="165">
        <f t="shared" si="5"/>
        <v>1.8</v>
      </c>
      <c r="K40" s="183">
        <f t="shared" si="6"/>
        <v>0</v>
      </c>
      <c r="L40" s="185"/>
      <c r="M40" s="166" t="str">
        <f t="shared" si="7"/>
        <v/>
      </c>
      <c r="N40" s="167" t="str">
        <f ca="1">IFERROR(VLOOKUP(A40,INDIRECT("F"&amp;MATCH("Listenende",$A:$A,0)+73):INDIRECT("G"&amp;MATCH("Listenende",$A:$A,0)+200),2,FALSE),"")</f>
        <v/>
      </c>
      <c r="O40" s="168" t="s">
        <v>81</v>
      </c>
    </row>
    <row r="41" spans="1:15" x14ac:dyDescent="0.25">
      <c r="A41" s="182">
        <v>480</v>
      </c>
      <c r="B41" s="182" t="s">
        <v>55</v>
      </c>
      <c r="C41" s="184" t="s">
        <v>56</v>
      </c>
      <c r="D41" s="182" t="s">
        <v>4</v>
      </c>
      <c r="E41" s="182"/>
      <c r="F41" s="182">
        <v>6</v>
      </c>
      <c r="G41" s="182">
        <v>15.53</v>
      </c>
      <c r="H41" s="186"/>
      <c r="I41" s="164">
        <f t="shared" si="4"/>
        <v>0</v>
      </c>
      <c r="J41" s="165">
        <f t="shared" si="5"/>
        <v>3</v>
      </c>
      <c r="K41" s="183">
        <f t="shared" si="6"/>
        <v>0</v>
      </c>
      <c r="L41" s="185"/>
      <c r="M41" s="166" t="str">
        <f t="shared" si="7"/>
        <v/>
      </c>
      <c r="N41" s="167" t="str">
        <f ca="1">IFERROR(VLOOKUP(A41,INDIRECT("F"&amp;MATCH("Listenende",$A:$A,0)+73):INDIRECT("G"&amp;MATCH("Listenende",$A:$A,0)+200),2,FALSE),"")</f>
        <v/>
      </c>
      <c r="O41" s="168" t="s">
        <v>81</v>
      </c>
    </row>
    <row r="42" spans="1:15" x14ac:dyDescent="0.25">
      <c r="A42" s="182">
        <v>490</v>
      </c>
      <c r="B42" s="184" t="s">
        <v>61</v>
      </c>
      <c r="C42" s="184" t="s">
        <v>48</v>
      </c>
      <c r="D42" s="182" t="s">
        <v>10</v>
      </c>
      <c r="E42" s="182"/>
      <c r="F42" s="182">
        <v>16</v>
      </c>
      <c r="G42" s="182">
        <v>16.91</v>
      </c>
      <c r="H42" s="186"/>
      <c r="I42" s="164">
        <f t="shared" si="4"/>
        <v>0</v>
      </c>
      <c r="J42" s="165">
        <f t="shared" si="5"/>
        <v>1.1299999999999999</v>
      </c>
      <c r="K42" s="183">
        <f t="shared" si="6"/>
        <v>0</v>
      </c>
      <c r="L42" s="185"/>
      <c r="M42" s="166" t="str">
        <f t="shared" si="7"/>
        <v/>
      </c>
      <c r="N42" s="167" t="str">
        <f ca="1">IFERROR(VLOOKUP(A42,INDIRECT("F"&amp;MATCH("Listenende",$A:$A,0)+73):INDIRECT("G"&amp;MATCH("Listenende",$A:$A,0)+200),2,FALSE),"")</f>
        <v/>
      </c>
      <c r="O42" s="168" t="s">
        <v>81</v>
      </c>
    </row>
    <row r="43" spans="1:15" x14ac:dyDescent="0.25">
      <c r="A43" s="182">
        <v>500</v>
      </c>
      <c r="B43" s="182" t="s">
        <v>61</v>
      </c>
      <c r="C43" s="182" t="s">
        <v>48</v>
      </c>
      <c r="D43" s="182" t="s">
        <v>6</v>
      </c>
      <c r="E43" s="182"/>
      <c r="F43" s="182">
        <v>8</v>
      </c>
      <c r="G43" s="182">
        <v>17.600000000000001</v>
      </c>
      <c r="H43" s="186"/>
      <c r="I43" s="164">
        <f t="shared" si="4"/>
        <v>0</v>
      </c>
      <c r="J43" s="165">
        <f t="shared" si="5"/>
        <v>2.25</v>
      </c>
      <c r="K43" s="183">
        <f t="shared" si="6"/>
        <v>0</v>
      </c>
      <c r="L43" s="185"/>
      <c r="M43" s="166" t="str">
        <f t="shared" si="7"/>
        <v/>
      </c>
      <c r="N43" s="167" t="str">
        <f ca="1">IFERROR(VLOOKUP(A43,INDIRECT("F"&amp;MATCH("Listenende",$A:$A,0)+73):INDIRECT("G"&amp;MATCH("Listenende",$A:$A,0)+200),2,FALSE),"")</f>
        <v/>
      </c>
      <c r="O43" s="168" t="s">
        <v>81</v>
      </c>
    </row>
    <row r="44" spans="1:15" x14ac:dyDescent="0.25">
      <c r="A44" s="182">
        <v>510</v>
      </c>
      <c r="B44" s="182" t="s">
        <v>61</v>
      </c>
      <c r="C44" s="182" t="s">
        <v>48</v>
      </c>
      <c r="D44" s="182" t="s">
        <v>12</v>
      </c>
      <c r="E44" s="182"/>
      <c r="F44" s="182">
        <v>4</v>
      </c>
      <c r="G44" s="182">
        <v>25.71</v>
      </c>
      <c r="H44" s="186"/>
      <c r="I44" s="164">
        <f t="shared" si="4"/>
        <v>0</v>
      </c>
      <c r="J44" s="165">
        <f t="shared" si="5"/>
        <v>4.5</v>
      </c>
      <c r="K44" s="183">
        <f t="shared" si="6"/>
        <v>0</v>
      </c>
      <c r="L44" s="185"/>
      <c r="M44" s="166" t="str">
        <f t="shared" si="7"/>
        <v/>
      </c>
      <c r="N44" s="167" t="str">
        <f ca="1">IFERROR(VLOOKUP(A44,INDIRECT("F"&amp;MATCH("Listenende",$A:$A,0)+73):INDIRECT("G"&amp;MATCH("Listenende",$A:$A,0)+200),2,FALSE),"")</f>
        <v/>
      </c>
      <c r="O44" s="168" t="s">
        <v>81</v>
      </c>
    </row>
    <row r="45" spans="1:15" x14ac:dyDescent="0.25">
      <c r="A45" s="182">
        <v>520</v>
      </c>
      <c r="B45" s="184" t="s">
        <v>39</v>
      </c>
      <c r="C45" s="184" t="s">
        <v>40</v>
      </c>
      <c r="D45" s="182" t="s">
        <v>10</v>
      </c>
      <c r="E45" s="182"/>
      <c r="F45" s="182">
        <v>20</v>
      </c>
      <c r="G45" s="182">
        <v>19.850000000000001</v>
      </c>
      <c r="H45" s="186"/>
      <c r="I45" s="164">
        <f t="shared" si="4"/>
        <v>0</v>
      </c>
      <c r="J45" s="165">
        <f t="shared" si="5"/>
        <v>0.9</v>
      </c>
      <c r="K45" s="183">
        <f t="shared" si="6"/>
        <v>0</v>
      </c>
      <c r="L45" s="185"/>
      <c r="M45" s="166" t="str">
        <f t="shared" si="7"/>
        <v/>
      </c>
      <c r="N45" s="167" t="str">
        <f ca="1">IFERROR(VLOOKUP(A45,INDIRECT("F"&amp;MATCH("Listenende",$A:$A,0)+73):INDIRECT("G"&amp;MATCH("Listenende",$A:$A,0)+200),2,FALSE),"")</f>
        <v/>
      </c>
      <c r="O45" s="168" t="s">
        <v>81</v>
      </c>
    </row>
    <row r="46" spans="1:15" x14ac:dyDescent="0.25">
      <c r="A46" s="182">
        <v>530</v>
      </c>
      <c r="B46" s="182" t="s">
        <v>39</v>
      </c>
      <c r="C46" s="182" t="s">
        <v>40</v>
      </c>
      <c r="D46" s="182" t="s">
        <v>6</v>
      </c>
      <c r="E46" s="182"/>
      <c r="F46" s="182">
        <v>10</v>
      </c>
      <c r="G46" s="182">
        <v>26.57</v>
      </c>
      <c r="H46" s="186"/>
      <c r="I46" s="164">
        <f t="shared" si="4"/>
        <v>0</v>
      </c>
      <c r="J46" s="165">
        <f t="shared" si="5"/>
        <v>1.8</v>
      </c>
      <c r="K46" s="183">
        <f t="shared" si="6"/>
        <v>0</v>
      </c>
      <c r="L46" s="185"/>
      <c r="M46" s="166" t="str">
        <f t="shared" si="7"/>
        <v/>
      </c>
      <c r="N46" s="167" t="str">
        <f ca="1">IFERROR(VLOOKUP(A46,INDIRECT("F"&amp;MATCH("Listenende",$A:$A,0)+73):INDIRECT("G"&amp;MATCH("Listenende",$A:$A,0)+200),2,FALSE),"")</f>
        <v/>
      </c>
      <c r="O46" s="168" t="s">
        <v>81</v>
      </c>
    </row>
    <row r="47" spans="1:15" x14ac:dyDescent="0.25">
      <c r="A47" s="182">
        <v>540</v>
      </c>
      <c r="B47" s="184" t="s">
        <v>52</v>
      </c>
      <c r="C47" s="184" t="s">
        <v>53</v>
      </c>
      <c r="D47" s="182"/>
      <c r="E47" s="182"/>
      <c r="F47" s="182">
        <v>20</v>
      </c>
      <c r="G47" s="182">
        <v>18.98</v>
      </c>
      <c r="H47" s="186"/>
      <c r="I47" s="164">
        <f t="shared" si="4"/>
        <v>0</v>
      </c>
      <c r="J47" s="165">
        <f t="shared" si="5"/>
        <v>0.9</v>
      </c>
      <c r="K47" s="183">
        <f t="shared" si="6"/>
        <v>0</v>
      </c>
      <c r="L47" s="185"/>
      <c r="M47" s="166" t="str">
        <f t="shared" si="7"/>
        <v/>
      </c>
      <c r="N47" s="167" t="str">
        <f ca="1">IFERROR(VLOOKUP(A47,INDIRECT("F"&amp;MATCH("Listenende",$A:$A,0)+73):INDIRECT("G"&amp;MATCH("Listenende",$A:$A,0)+200),2,FALSE),"")</f>
        <v/>
      </c>
      <c r="O47" s="168" t="s">
        <v>81</v>
      </c>
    </row>
    <row r="48" spans="1:15" x14ac:dyDescent="0.25">
      <c r="A48" s="182">
        <v>550</v>
      </c>
      <c r="B48" s="182" t="s">
        <v>52</v>
      </c>
      <c r="C48" s="184" t="s">
        <v>54</v>
      </c>
      <c r="D48" s="182"/>
      <c r="E48" s="182"/>
      <c r="F48" s="182">
        <v>20</v>
      </c>
      <c r="G48" s="182">
        <v>20.88</v>
      </c>
      <c r="H48" s="186"/>
      <c r="I48" s="164">
        <f t="shared" si="4"/>
        <v>0</v>
      </c>
      <c r="J48" s="165">
        <f t="shared" si="5"/>
        <v>0.9</v>
      </c>
      <c r="K48" s="183">
        <f t="shared" si="6"/>
        <v>0</v>
      </c>
      <c r="L48" s="185"/>
      <c r="M48" s="166" t="str">
        <f t="shared" si="7"/>
        <v/>
      </c>
      <c r="N48" s="167" t="str">
        <f ca="1">IFERROR(VLOOKUP(A48,INDIRECT("F"&amp;MATCH("Listenende",$A:$A,0)+73):INDIRECT("G"&amp;MATCH("Listenende",$A:$A,0)+200),2,FALSE),"")</f>
        <v/>
      </c>
      <c r="O48" s="168" t="s">
        <v>81</v>
      </c>
    </row>
    <row r="49" spans="1:15" x14ac:dyDescent="0.25">
      <c r="A49" s="182">
        <v>560</v>
      </c>
      <c r="B49" s="184" t="s">
        <v>34</v>
      </c>
      <c r="C49" s="184" t="s">
        <v>35</v>
      </c>
      <c r="D49" s="182" t="s">
        <v>36</v>
      </c>
      <c r="E49" s="182"/>
      <c r="F49" s="182">
        <v>20</v>
      </c>
      <c r="G49" s="182">
        <v>17.09</v>
      </c>
      <c r="H49" s="186"/>
      <c r="I49" s="164">
        <f t="shared" si="4"/>
        <v>0</v>
      </c>
      <c r="J49" s="165">
        <f t="shared" si="5"/>
        <v>0.9</v>
      </c>
      <c r="K49" s="183">
        <f t="shared" si="6"/>
        <v>0</v>
      </c>
      <c r="L49" s="185"/>
      <c r="M49" s="166" t="str">
        <f t="shared" si="7"/>
        <v/>
      </c>
      <c r="N49" s="167" t="str">
        <f ca="1">IFERROR(VLOOKUP(A49,INDIRECT("F"&amp;MATCH("Listenende",$A:$A,0)+73):INDIRECT("G"&amp;MATCH("Listenende",$A:$A,0)+200),2,FALSE),"")</f>
        <v/>
      </c>
      <c r="O49" s="168" t="s">
        <v>81</v>
      </c>
    </row>
    <row r="50" spans="1:15" x14ac:dyDescent="0.25">
      <c r="A50" s="182">
        <v>570</v>
      </c>
      <c r="B50" s="182" t="s">
        <v>34</v>
      </c>
      <c r="C50" s="182" t="s">
        <v>35</v>
      </c>
      <c r="D50" s="182" t="s">
        <v>12</v>
      </c>
      <c r="E50" s="182"/>
      <c r="F50" s="182">
        <v>10</v>
      </c>
      <c r="G50" s="182">
        <v>25.19</v>
      </c>
      <c r="H50" s="186"/>
      <c r="I50" s="164">
        <f t="shared" si="4"/>
        <v>0</v>
      </c>
      <c r="J50" s="165">
        <f t="shared" si="5"/>
        <v>1.8</v>
      </c>
      <c r="K50" s="183">
        <f t="shared" si="6"/>
        <v>0</v>
      </c>
      <c r="L50" s="185"/>
      <c r="M50" s="166" t="str">
        <f t="shared" si="7"/>
        <v/>
      </c>
      <c r="N50" s="167" t="str">
        <f ca="1">IFERROR(VLOOKUP(A50,INDIRECT("F"&amp;MATCH("Listenende",$A:$A,0)+73):INDIRECT("G"&amp;MATCH("Listenende",$A:$A,0)+200),2,FALSE),"")</f>
        <v/>
      </c>
      <c r="O50" s="168" t="s">
        <v>81</v>
      </c>
    </row>
    <row r="51" spans="1:15" x14ac:dyDescent="0.25">
      <c r="A51" s="182">
        <v>580</v>
      </c>
      <c r="B51" s="182" t="s">
        <v>34</v>
      </c>
      <c r="C51" s="182" t="s">
        <v>35</v>
      </c>
      <c r="D51" s="182" t="s">
        <v>18</v>
      </c>
      <c r="E51" s="182"/>
      <c r="F51" s="182">
        <v>6</v>
      </c>
      <c r="G51" s="182">
        <v>27.95</v>
      </c>
      <c r="H51" s="186"/>
      <c r="I51" s="164">
        <f t="shared" si="4"/>
        <v>0</v>
      </c>
      <c r="J51" s="165">
        <f t="shared" si="5"/>
        <v>3</v>
      </c>
      <c r="K51" s="183">
        <f t="shared" si="6"/>
        <v>0</v>
      </c>
      <c r="L51" s="185"/>
      <c r="M51" s="166" t="str">
        <f t="shared" si="7"/>
        <v/>
      </c>
      <c r="N51" s="167" t="str">
        <f ca="1">IFERROR(VLOOKUP(A51,INDIRECT("F"&amp;MATCH("Listenende",$A:$A,0)+73):INDIRECT("G"&amp;MATCH("Listenende",$A:$A,0)+200),2,FALSE),"")</f>
        <v/>
      </c>
      <c r="O51" s="168" t="s">
        <v>81</v>
      </c>
    </row>
    <row r="52" spans="1:15" ht="15.75" thickBot="1" x14ac:dyDescent="0.3">
      <c r="A52" s="182">
        <v>590</v>
      </c>
      <c r="B52" s="184" t="s">
        <v>62</v>
      </c>
      <c r="C52" s="184" t="s">
        <v>50</v>
      </c>
      <c r="D52" s="182" t="s">
        <v>51</v>
      </c>
      <c r="E52" s="182"/>
      <c r="F52" s="182">
        <v>6</v>
      </c>
      <c r="G52" s="182">
        <v>455.4</v>
      </c>
      <c r="H52" s="186"/>
      <c r="I52" s="164">
        <f t="shared" si="4"/>
        <v>0</v>
      </c>
      <c r="J52" s="165">
        <f t="shared" si="5"/>
        <v>3</v>
      </c>
      <c r="K52" s="183">
        <f t="shared" si="6"/>
        <v>0</v>
      </c>
      <c r="L52" s="185"/>
      <c r="M52" s="166" t="str">
        <f t="shared" si="7"/>
        <v/>
      </c>
      <c r="N52" s="167" t="str">
        <f ca="1">IFERROR(VLOOKUP(A52,INDIRECT("F"&amp;MATCH("Listenende",$A:$A,0)+73):INDIRECT("G"&amp;MATCH("Listenende",$A:$A,0)+200),2,FALSE),"")</f>
        <v/>
      </c>
      <c r="O52" s="168" t="s">
        <v>81</v>
      </c>
    </row>
    <row r="53" spans="1:15" ht="15.75" thickBot="1" x14ac:dyDescent="0.3">
      <c r="A53" s="1" t="s">
        <v>67</v>
      </c>
      <c r="B53" s="2"/>
      <c r="C53" s="2"/>
      <c r="D53" s="3"/>
      <c r="E53" s="2"/>
      <c r="F53" s="4"/>
      <c r="G53" s="5"/>
      <c r="H53" s="179">
        <f ca="1">SUM(INDIRECT("H2"):INDIRECT("H"&amp;MATCH("Listenende",$A:$A,0)-1))</f>
        <v>0</v>
      </c>
      <c r="I53" s="180">
        <f ca="1">SUM(INDIRECT("I2"):INDIRECT("I"&amp;MATCH("Listenende",$A:$A,0)-1))</f>
        <v>0</v>
      </c>
      <c r="J53" s="7"/>
      <c r="K53" s="181">
        <f ca="1">SUM(INDIRECT("K2"):INDIRECT("K"&amp;MATCH("Listenende",$A:$A,0)-1))</f>
        <v>0</v>
      </c>
      <c r="L53" s="8"/>
      <c r="M53" s="9"/>
      <c r="N53" s="6">
        <f ca="1">SUM(INDIRECT("N2"):INDIRECT("N"&amp;MATCH("Listenende",$A:$A,0)-1))</f>
        <v>0</v>
      </c>
    </row>
    <row r="54" spans="1:15" ht="15.75" thickBot="1" x14ac:dyDescent="0.3">
      <c r="A54" s="1"/>
      <c r="B54" s="2"/>
      <c r="C54" s="2"/>
      <c r="D54" s="3"/>
      <c r="E54" s="2"/>
      <c r="F54" s="4"/>
      <c r="G54" s="5"/>
      <c r="H54" s="2"/>
      <c r="I54" s="2"/>
      <c r="J54" s="2"/>
      <c r="K54" s="2"/>
      <c r="L54" s="4"/>
      <c r="M54" s="2"/>
      <c r="N54" s="2"/>
    </row>
    <row r="55" spans="1:15" x14ac:dyDescent="0.25">
      <c r="A55" s="1"/>
      <c r="B55" s="10" t="s">
        <v>68</v>
      </c>
      <c r="C55" s="11"/>
      <c r="D55" s="12"/>
      <c r="E55" s="11"/>
      <c r="F55" s="13"/>
      <c r="G55" s="14">
        <f ca="1">H53</f>
        <v>0</v>
      </c>
      <c r="H55" s="15">
        <f ca="1">K53</f>
        <v>0</v>
      </c>
      <c r="I55" s="16">
        <f ca="1">I53</f>
        <v>0</v>
      </c>
      <c r="J55" s="2"/>
      <c r="K55" s="2"/>
      <c r="L55" s="4"/>
      <c r="M55" s="2"/>
      <c r="N55" s="2"/>
    </row>
    <row r="56" spans="1:15" x14ac:dyDescent="0.25">
      <c r="A56" s="1"/>
      <c r="B56" s="17" t="s">
        <v>69</v>
      </c>
      <c r="C56" s="18">
        <v>50</v>
      </c>
      <c r="D56" s="19">
        <v>0.1</v>
      </c>
      <c r="E56" s="18">
        <v>100</v>
      </c>
      <c r="F56" s="20">
        <v>0.2</v>
      </c>
      <c r="G56" s="21"/>
      <c r="H56" s="22"/>
      <c r="I56" s="23">
        <f ca="1">IF(H55&lt;C56,0,IF(H55&lt;E56,-D56*I55,-F56*I55))</f>
        <v>0</v>
      </c>
      <c r="J56" s="2"/>
      <c r="K56" s="2"/>
      <c r="L56" s="4"/>
      <c r="M56" s="2"/>
      <c r="N56" s="2"/>
    </row>
    <row r="57" spans="1:15" x14ac:dyDescent="0.25">
      <c r="A57" s="1"/>
      <c r="B57" s="24"/>
      <c r="C57" s="25"/>
      <c r="D57" s="26"/>
      <c r="E57" s="25"/>
      <c r="F57" s="27"/>
      <c r="G57" s="28"/>
      <c r="H57" s="29"/>
      <c r="I57" s="30"/>
      <c r="J57" s="2"/>
      <c r="K57" s="2"/>
      <c r="L57" s="4"/>
      <c r="M57" s="2"/>
      <c r="N57" s="2"/>
    </row>
    <row r="58" spans="1:15" x14ac:dyDescent="0.25">
      <c r="A58" s="1"/>
      <c r="B58" s="31" t="s">
        <v>70</v>
      </c>
      <c r="C58" s="32" t="s">
        <v>71</v>
      </c>
      <c r="D58" s="33" t="s">
        <v>72</v>
      </c>
      <c r="E58" s="32" t="s">
        <v>73</v>
      </c>
      <c r="F58" s="34" t="s">
        <v>74</v>
      </c>
      <c r="G58" s="35" t="s">
        <v>75</v>
      </c>
      <c r="H58" s="36" t="s">
        <v>76</v>
      </c>
      <c r="I58" s="37" t="s">
        <v>74</v>
      </c>
      <c r="J58" s="2"/>
      <c r="K58" s="2"/>
      <c r="L58" s="4"/>
      <c r="M58" s="2"/>
      <c r="N58" s="2"/>
    </row>
    <row r="59" spans="1:15" x14ac:dyDescent="0.25">
      <c r="A59" s="1"/>
      <c r="B59" s="38" t="s">
        <v>77</v>
      </c>
      <c r="C59" s="39" t="s">
        <v>78</v>
      </c>
      <c r="D59" s="40">
        <v>0</v>
      </c>
      <c r="E59" s="41">
        <v>0</v>
      </c>
      <c r="F59" s="42">
        <f ca="1">IF(I59&gt;0,I59/I55,0)</f>
        <v>0</v>
      </c>
      <c r="G59" s="43">
        <f ca="1">SUMIF(O$1:INDIRECT("O"&amp;MATCH("ORDER Total",$B:$B,0)-3),"="&amp;C59,H$1:INDIRECT("H"&amp;MATCH("ORDER Total",$B:$B,0)-3))</f>
        <v>0</v>
      </c>
      <c r="H59" s="44">
        <f ca="1">SUMIF(O$1:INDIRECT("O"&amp;MATCH("ORDER Total",$B:$B,0)-3),"="&amp;C59,K$1:INDIRECT("K"&amp;MATCH("ORDER Total",$B:$B,0)-3))</f>
        <v>0</v>
      </c>
      <c r="I59" s="37">
        <f ca="1">SUMIF(O$1:INDIRECT("O"&amp;MATCH("ORDER Total",$B:$B,0)-3),"="&amp;C59,I$1:INDIRECT("I"&amp;MATCH("ORDER Total",$B:$B,0)-3))</f>
        <v>0</v>
      </c>
      <c r="J59" s="2"/>
      <c r="K59" s="2"/>
      <c r="L59" s="4"/>
      <c r="M59" s="2"/>
      <c r="N59" s="2"/>
    </row>
    <row r="60" spans="1:15" x14ac:dyDescent="0.25">
      <c r="A60" s="1"/>
      <c r="B60" s="38" t="s">
        <v>77</v>
      </c>
      <c r="C60" s="39" t="s">
        <v>79</v>
      </c>
      <c r="D60" s="40">
        <v>0</v>
      </c>
      <c r="E60" s="41">
        <v>0</v>
      </c>
      <c r="F60" s="42">
        <f ca="1">IF(I60&gt;0,I60/I55,0)</f>
        <v>0</v>
      </c>
      <c r="G60" s="43">
        <f ca="1">SUMIF(O$1:INDIRECT("O"&amp;MATCH("ORDER Total",$B:$B,0)-3),"="&amp;C60,H$1:INDIRECT("H"&amp;MATCH("ORDER Total",$B:$B,0)-3))</f>
        <v>0</v>
      </c>
      <c r="H60" s="44">
        <f ca="1">SUMIF(O$1:INDIRECT("O"&amp;MATCH("ORDER Total",$B:$B,0)-3),"="&amp;C60,K$1:INDIRECT("K"&amp;MATCH("ORDER Total",$B:$B,0)-3))</f>
        <v>0</v>
      </c>
      <c r="I60" s="37">
        <f ca="1">SUMIF(O$1:INDIRECT("O"&amp;MATCH("ORDER Total",$B:$B,0)-3),"="&amp;C60,I$1:INDIRECT("I"&amp;MATCH("ORDER Total",$B:$B,0)-3))</f>
        <v>0</v>
      </c>
      <c r="J60" s="2"/>
      <c r="K60" s="2"/>
      <c r="L60" s="4"/>
      <c r="M60" s="2"/>
      <c r="N60" s="2"/>
    </row>
    <row r="61" spans="1:15" x14ac:dyDescent="0.25">
      <c r="A61" s="1"/>
      <c r="B61" s="38" t="s">
        <v>80</v>
      </c>
      <c r="C61" s="39" t="s">
        <v>81</v>
      </c>
      <c r="D61" s="40">
        <v>0</v>
      </c>
      <c r="E61" s="45">
        <v>0.11</v>
      </c>
      <c r="F61" s="42">
        <f ca="1">IF(I61&gt;0,I61/I55,0)</f>
        <v>0</v>
      </c>
      <c r="G61" s="43">
        <f ca="1">SUMIF(O$1:INDIRECT("O"&amp;MATCH("ORDER Total",$B:$B,0)-3),"="&amp;C61,H$1:INDIRECT("H"&amp;MATCH("ORDER Total",$B:$B,0)-3))</f>
        <v>0</v>
      </c>
      <c r="H61" s="44">
        <f ca="1">SUMIF(O$1:INDIRECT("O"&amp;MATCH("ORDER Total",$B:$B,0)-3),"="&amp;C61,K$1:INDIRECT("K"&amp;MATCH("ORDER Total",$B:$B,0)-3))</f>
        <v>0</v>
      </c>
      <c r="I61" s="37">
        <f ca="1">SUMIF(O$1:INDIRECT("O"&amp;MATCH("ORDER Total",$B:$B,0)-3),"="&amp;C61,I$1:INDIRECT("I"&amp;MATCH("ORDER Total",$B:$B,0)-3))</f>
        <v>0</v>
      </c>
      <c r="J61" s="2"/>
      <c r="K61" s="2"/>
      <c r="L61" s="4"/>
      <c r="M61" s="2"/>
      <c r="N61" s="2"/>
    </row>
    <row r="62" spans="1:15" x14ac:dyDescent="0.25">
      <c r="A62" s="1"/>
      <c r="B62" s="38" t="s">
        <v>80</v>
      </c>
      <c r="C62" s="39" t="s">
        <v>82</v>
      </c>
      <c r="D62" s="40">
        <v>0</v>
      </c>
      <c r="E62" s="45">
        <v>0.11</v>
      </c>
      <c r="F62" s="42">
        <f ca="1">IF(I62&gt;0,I62/I55,0)</f>
        <v>0</v>
      </c>
      <c r="G62" s="43">
        <f ca="1">SUMIF(O$1:INDIRECT("O"&amp;MATCH("ORDER Total",$B:$B,0)-3),"="&amp;C62,H$1:INDIRECT("H"&amp;MATCH("ORDER Total",$B:$B,0)-3))</f>
        <v>0</v>
      </c>
      <c r="H62" s="44">
        <f ca="1">SUMIF(O$1:INDIRECT("O"&amp;MATCH("ORDER Total",$B:$B,0)-3),"="&amp;C62,K$1:INDIRECT("K"&amp;MATCH("ORDER Total",$B:$B,0)-3))</f>
        <v>0</v>
      </c>
      <c r="I62" s="37">
        <f ca="1">SUMIF(O$1:INDIRECT("O"&amp;MATCH("ORDER Total",$B:$B,0)-3),"="&amp;C62,I$1:INDIRECT("I"&amp;MATCH("ORDER Total",$B:$B,0)-3))</f>
        <v>0</v>
      </c>
      <c r="J62" s="2"/>
      <c r="K62" s="2"/>
      <c r="L62" s="4"/>
      <c r="M62" s="2"/>
      <c r="N62" s="2"/>
    </row>
    <row r="63" spans="1:15" x14ac:dyDescent="0.25">
      <c r="A63" s="1"/>
      <c r="B63" s="38" t="s">
        <v>83</v>
      </c>
      <c r="C63" s="39" t="s">
        <v>84</v>
      </c>
      <c r="D63" s="46">
        <v>4.2000000000000003E-2</v>
      </c>
      <c r="E63" s="41">
        <v>0.12</v>
      </c>
      <c r="F63" s="42">
        <f ca="1">IF(I63&gt;0,I63/I55,0)</f>
        <v>0</v>
      </c>
      <c r="G63" s="43">
        <f ca="1">SUMIF(O$1:INDIRECT("O"&amp;MATCH("ORDER Total",$B:$B,0)-3),"="&amp;C63,H$1:INDIRECT("H"&amp;MATCH("ORDER Total",$B:$B,0)-3))</f>
        <v>0</v>
      </c>
      <c r="H63" s="44">
        <f ca="1">SUMIF(O$1:INDIRECT("O"&amp;MATCH("ORDER Total",$B:$B,0)-3),"="&amp;C63,K$1:INDIRECT("K"&amp;MATCH("ORDER Total",$B:$B,0)-3))</f>
        <v>0</v>
      </c>
      <c r="I63" s="37">
        <f ca="1">SUMIF(O$1:INDIRECT("O"&amp;MATCH("ORDER Total",$B:$B,0)-3),"="&amp;C63,I$1:INDIRECT("I"&amp;MATCH("ORDER Total",$B:$B,0)-3))</f>
        <v>0</v>
      </c>
      <c r="J63" s="2"/>
      <c r="K63" s="2"/>
      <c r="L63" s="4"/>
      <c r="M63" s="2"/>
      <c r="N63" s="2"/>
    </row>
    <row r="64" spans="1:15" x14ac:dyDescent="0.25">
      <c r="A64" s="1"/>
      <c r="B64" s="38" t="s">
        <v>85</v>
      </c>
      <c r="C64" s="39" t="s">
        <v>86</v>
      </c>
      <c r="D64" s="46">
        <v>2.5999999999999999E-2</v>
      </c>
      <c r="E64" s="45">
        <v>7.4999999999999997E-2</v>
      </c>
      <c r="F64" s="42">
        <f ca="1">IF(I64&gt;0,I64/I55,0)</f>
        <v>0</v>
      </c>
      <c r="G64" s="43">
        <f ca="1">SUMIF(O$1:INDIRECT("O"&amp;MATCH("ORDER Total",$B:$B,0)-3),"="&amp;C64,H$1:INDIRECT("H"&amp;MATCH("ORDER Total",$B:$B,0)-3))</f>
        <v>0</v>
      </c>
      <c r="H64" s="44">
        <f ca="1">SUMIF(O$1:INDIRECT("O"&amp;MATCH("ORDER Total",$B:$B,0)-3),"="&amp;C64,K$1:INDIRECT("K"&amp;MATCH("ORDER Total",$B:$B,0)-3))</f>
        <v>0</v>
      </c>
      <c r="I64" s="37">
        <f ca="1">SUMIF(O$1:INDIRECT("O"&amp;MATCH("ORDER Total",$B:$B,0)-3),"="&amp;C64,I$1:INDIRECT("I"&amp;MATCH("ORDER Total",$B:$B,0)-3))</f>
        <v>0</v>
      </c>
      <c r="J64" s="2"/>
      <c r="K64" s="2"/>
      <c r="L64" s="4"/>
      <c r="M64" s="2"/>
      <c r="N64" s="2"/>
    </row>
    <row r="65" spans="1:14" x14ac:dyDescent="0.25">
      <c r="A65" s="1"/>
      <c r="B65" s="38" t="s">
        <v>87</v>
      </c>
      <c r="C65" s="39" t="s">
        <v>88</v>
      </c>
      <c r="D65" s="46">
        <v>3.7999999999999999E-2</v>
      </c>
      <c r="E65" s="41">
        <v>0.11</v>
      </c>
      <c r="F65" s="42">
        <f ca="1">IF(I65&gt;0,I65/I55,0)</f>
        <v>0</v>
      </c>
      <c r="G65" s="43">
        <f ca="1">SUMIF(O$1:INDIRECT("O"&amp;MATCH("ORDER Total",$B:$B,0)-3),"="&amp;C65,H$1:INDIRECT("H"&amp;MATCH("ORDER Total",$B:$B,0)-3))</f>
        <v>0</v>
      </c>
      <c r="H65" s="44">
        <f ca="1">SUMIF(O$1:INDIRECT("O"&amp;MATCH("ORDER Total",$B:$B,0)-3),"="&amp;C65,K$1:INDIRECT("K"&amp;MATCH("ORDER Total",$B:$B,0)-3))</f>
        <v>0</v>
      </c>
      <c r="I65" s="37">
        <f ca="1">SUMIF(O$1:INDIRECT("O"&amp;MATCH("ORDER Total",$B:$B,0)-3),"="&amp;C65,I$1:INDIRECT("I"&amp;MATCH("ORDER Total",$B:$B,0)-3))</f>
        <v>0</v>
      </c>
      <c r="J65" s="2"/>
      <c r="K65" s="2"/>
      <c r="L65" s="4"/>
      <c r="M65" s="2"/>
      <c r="N65" s="2"/>
    </row>
    <row r="66" spans="1:14" x14ac:dyDescent="0.25">
      <c r="A66" s="1"/>
      <c r="B66" s="38" t="s">
        <v>89</v>
      </c>
      <c r="C66" s="39" t="s">
        <v>90</v>
      </c>
      <c r="D66" s="46">
        <v>3.7999999999999999E-2</v>
      </c>
      <c r="E66" s="41">
        <v>0.11</v>
      </c>
      <c r="F66" s="42">
        <f ca="1">IF(I66&gt;0,I66/I55,0)</f>
        <v>0</v>
      </c>
      <c r="G66" s="43">
        <f ca="1">SUMIF(O$1:INDIRECT("O"&amp;MATCH("ORDER Total",$B:$B,0)-3),"="&amp;C66,H$1:INDIRECT("H"&amp;MATCH("ORDER Total",$B:$B,0)-3))</f>
        <v>0</v>
      </c>
      <c r="H66" s="44">
        <f ca="1">SUMIF(O$1:INDIRECT("O"&amp;MATCH("ORDER Total",$B:$B,0)-3),"="&amp;C66,K$1:INDIRECT("K"&amp;MATCH("ORDER Total",$B:$B,0)-3))</f>
        <v>0</v>
      </c>
      <c r="I66" s="37">
        <f ca="1">SUMIF(O$1:INDIRECT("O"&amp;MATCH("ORDER Total",$B:$B,0)-3),"="&amp;C66,I$1:INDIRECT("I"&amp;MATCH("ORDER Total",$B:$B,0)-3))</f>
        <v>0</v>
      </c>
      <c r="J66" s="2"/>
      <c r="K66" s="2"/>
      <c r="L66" s="4"/>
      <c r="M66" s="2"/>
      <c r="N66" s="2"/>
    </row>
    <row r="67" spans="1:14" x14ac:dyDescent="0.25">
      <c r="A67" s="1"/>
      <c r="B67" s="38" t="s">
        <v>91</v>
      </c>
      <c r="C67" s="39" t="s">
        <v>92</v>
      </c>
      <c r="D67" s="46">
        <v>3.7999999999999999E-2</v>
      </c>
      <c r="E67" s="41">
        <v>0.11</v>
      </c>
      <c r="F67" s="42">
        <f ca="1">IF(I67&gt;0,I67/I55,0)</f>
        <v>0</v>
      </c>
      <c r="G67" s="43">
        <f ca="1">SUMIF(O$1:INDIRECT("O"&amp;MATCH("ORDER Total",$B:$B,0)-3),"="&amp;C67,H$1:INDIRECT("H"&amp;MATCH("ORDER Total",$B:$B,0)-3))</f>
        <v>0</v>
      </c>
      <c r="H67" s="44">
        <f ca="1">SUMIF(O$1:INDIRECT("O"&amp;MATCH("ORDER Total",$B:$B,0)-3),"="&amp;C67,K$1:INDIRECT("K"&amp;MATCH("ORDER Total",$B:$B,0)-3))</f>
        <v>0</v>
      </c>
      <c r="I67" s="37">
        <f ca="1">SUMIF(O$1:INDIRECT("O"&amp;MATCH("ORDER Total",$B:$B,0)-3),"="&amp;C67,I$1:INDIRECT("I"&amp;MATCH("ORDER Total",$B:$B,0)-3))</f>
        <v>0</v>
      </c>
      <c r="J67" s="2"/>
      <c r="K67" s="2"/>
      <c r="L67" s="4"/>
      <c r="M67" s="2"/>
      <c r="N67" s="2"/>
    </row>
    <row r="68" spans="1:14" x14ac:dyDescent="0.25">
      <c r="A68" s="1"/>
      <c r="B68" s="38" t="s">
        <v>91</v>
      </c>
      <c r="C68" s="39" t="s">
        <v>93</v>
      </c>
      <c r="D68" s="46">
        <v>3.7999999999999999E-2</v>
      </c>
      <c r="E68" s="41">
        <v>0.11</v>
      </c>
      <c r="F68" s="42">
        <f ca="1">IF(I68&gt;0,I68/I55,0)</f>
        <v>0</v>
      </c>
      <c r="G68" s="43">
        <f ca="1">SUMIF(O$1:INDIRECT("O"&amp;MATCH("ORDER Total",$B:$B,0)-3),"="&amp;C68,H$1:INDIRECT("H"&amp;MATCH("ORDER Total",$B:$B,0)-3))</f>
        <v>0</v>
      </c>
      <c r="H68" s="44">
        <f ca="1">SUMIF(O$1:INDIRECT("O"&amp;MATCH("ORDER Total",$B:$B,0)-3),"="&amp;C68,K$1:INDIRECT("K"&amp;MATCH("ORDER Total",$B:$B,0)-3))</f>
        <v>0</v>
      </c>
      <c r="I68" s="37">
        <f ca="1">SUMIF(O$1:INDIRECT("O"&amp;MATCH("ORDER Total",$B:$B,0)-3),"="&amp;C68,I$1:INDIRECT("I"&amp;MATCH("ORDER Total",$B:$B,0)-3))</f>
        <v>0</v>
      </c>
      <c r="J68" s="2"/>
      <c r="K68" s="2"/>
      <c r="L68" s="4"/>
      <c r="M68" s="2"/>
      <c r="N68" s="2"/>
    </row>
    <row r="69" spans="1:14" x14ac:dyDescent="0.25">
      <c r="A69" s="1"/>
      <c r="B69" s="38" t="s">
        <v>91</v>
      </c>
      <c r="C69" s="39" t="s">
        <v>94</v>
      </c>
      <c r="D69" s="46">
        <v>3.7999999999999999E-2</v>
      </c>
      <c r="E69" s="41">
        <v>0.11</v>
      </c>
      <c r="F69" s="42">
        <f ca="1">IF(I69&gt;0,I69/I55,0)</f>
        <v>0</v>
      </c>
      <c r="G69" s="43">
        <f ca="1">SUMIF(O$1:INDIRECT("O"&amp;MATCH("ORDER Total",$B:$B,0)-3),"="&amp;C69,H$1:INDIRECT("H"&amp;MATCH("ORDER Total",$B:$B,0)-3))</f>
        <v>0</v>
      </c>
      <c r="H69" s="44">
        <f ca="1">SUMIF(O$1:INDIRECT("O"&amp;MATCH("ORDER Total",$B:$B,0)-3),"="&amp;C69,K$1:INDIRECT("K"&amp;MATCH("ORDER Total",$B:$B,0)-3))</f>
        <v>0</v>
      </c>
      <c r="I69" s="37">
        <f ca="1">SUMIF(O$1:INDIRECT("O"&amp;MATCH("ORDER Total",$B:$B,0)-3),"="&amp;C69,I$1:INDIRECT("I"&amp;MATCH("ORDER Total",$B:$B,0)-3))</f>
        <v>0</v>
      </c>
      <c r="J69" s="2"/>
      <c r="K69" s="2"/>
      <c r="L69" s="4"/>
      <c r="M69" s="2"/>
      <c r="N69" s="2"/>
    </row>
    <row r="70" spans="1:14" x14ac:dyDescent="0.25">
      <c r="A70" s="1"/>
      <c r="B70" s="38" t="s">
        <v>91</v>
      </c>
      <c r="C70" s="39" t="s">
        <v>95</v>
      </c>
      <c r="D70" s="46">
        <v>3.7999999999999999E-2</v>
      </c>
      <c r="E70" s="41">
        <v>0.11</v>
      </c>
      <c r="F70" s="42">
        <f ca="1">IF(I70&gt;0,I70/I55,0)</f>
        <v>0</v>
      </c>
      <c r="G70" s="43">
        <f ca="1">SUMIF(O$1:INDIRECT("O"&amp;MATCH("ORDER Total",$B:$B,0)-3),"="&amp;C70,H$1:INDIRECT("H"&amp;MATCH("ORDER Total",$B:$B,0)-3))</f>
        <v>0</v>
      </c>
      <c r="H70" s="44">
        <f ca="1">SUMIF(O$1:INDIRECT("O"&amp;MATCH("ORDER Total",$B:$B,0)-3),"="&amp;C70,K$1:INDIRECT("K"&amp;MATCH("ORDER Total",$B:$B,0)-3))</f>
        <v>0</v>
      </c>
      <c r="I70" s="37">
        <f ca="1">SUMIF(O$1:INDIRECT("O"&amp;MATCH("ORDER Total",$B:$B,0)-3),"="&amp;C70,I$1:INDIRECT("I"&amp;MATCH("ORDER Total",$B:$B,0)-3))</f>
        <v>0</v>
      </c>
      <c r="J70" s="2"/>
      <c r="K70" s="2"/>
      <c r="L70" s="4"/>
      <c r="M70" s="2"/>
      <c r="N70" s="2"/>
    </row>
    <row r="71" spans="1:14" x14ac:dyDescent="0.25">
      <c r="A71" s="1"/>
      <c r="B71" s="38" t="s">
        <v>91</v>
      </c>
      <c r="C71" s="39" t="s">
        <v>96</v>
      </c>
      <c r="D71" s="46">
        <v>3.7999999999999999E-2</v>
      </c>
      <c r="E71" s="41">
        <v>0.11</v>
      </c>
      <c r="F71" s="42">
        <f ca="1">IF(I71&gt;0,I71/I55,0)</f>
        <v>0</v>
      </c>
      <c r="G71" s="43">
        <f ca="1">SUMIF(O$1:INDIRECT("O"&amp;MATCH("ORDER Total",$B:$B,0)-3),"="&amp;C71,H$1:INDIRECT("H"&amp;MATCH("ORDER Total",$B:$B,0)-3))</f>
        <v>0</v>
      </c>
      <c r="H71" s="44">
        <f ca="1">SUMIF(O$1:INDIRECT("O"&amp;MATCH("ORDER Total",$B:$B,0)-3),"="&amp;C71,K$1:INDIRECT("K"&amp;MATCH("ORDER Total",$B:$B,0)-3))</f>
        <v>0</v>
      </c>
      <c r="I71" s="37">
        <f ca="1">SUMIF(O$1:INDIRECT("O"&amp;MATCH("ORDER Total",$B:$B,0)-3),"="&amp;C71,I$1:INDIRECT("I"&amp;MATCH("ORDER Total",$B:$B,0)-3))</f>
        <v>0</v>
      </c>
      <c r="J71" s="2"/>
      <c r="K71" s="2"/>
      <c r="L71" s="4"/>
      <c r="M71" s="2"/>
      <c r="N71" s="2"/>
    </row>
    <row r="72" spans="1:14" x14ac:dyDescent="0.25">
      <c r="A72" s="1"/>
      <c r="B72" s="38" t="s">
        <v>97</v>
      </c>
      <c r="C72" s="39" t="s">
        <v>98</v>
      </c>
      <c r="D72" s="40">
        <v>0</v>
      </c>
      <c r="E72" s="41">
        <v>0</v>
      </c>
      <c r="F72" s="42">
        <f ca="1">IF(I72&gt;0,I72/I55,0)</f>
        <v>0</v>
      </c>
      <c r="G72" s="43">
        <f ca="1">SUMIF(O$1:INDIRECT("O"&amp;MATCH("ORDER Total",$B:$B,0)-3),"="&amp;C72,H$1:INDIRECT("H"&amp;MATCH("ORDER Total",$B:$B,0)-3))</f>
        <v>0</v>
      </c>
      <c r="H72" s="44">
        <f ca="1">SUMIF(O$1:INDIRECT("O"&amp;MATCH("ORDER Total",$B:$B,0)-3),"="&amp;C72,K$1:INDIRECT("K"&amp;MATCH("ORDER Total",$B:$B,0)-3))</f>
        <v>0</v>
      </c>
      <c r="I72" s="37">
        <f ca="1">SUMIF(O$1:INDIRECT("O"&amp;MATCH("ORDER Total",$B:$B,0)-3),"="&amp;C72,I$1:INDIRECT("I"&amp;MATCH("ORDER Total",$B:$B,0)-3))</f>
        <v>0</v>
      </c>
      <c r="J72" s="2"/>
      <c r="K72" s="2"/>
      <c r="L72" s="4"/>
      <c r="M72" s="2"/>
      <c r="N72" s="2"/>
    </row>
    <row r="73" spans="1:14" x14ac:dyDescent="0.25">
      <c r="A73" s="1"/>
      <c r="B73" s="38" t="s">
        <v>99</v>
      </c>
      <c r="C73" s="39" t="s">
        <v>100</v>
      </c>
      <c r="D73" s="40">
        <v>0</v>
      </c>
      <c r="E73" s="41">
        <v>0</v>
      </c>
      <c r="F73" s="42">
        <f ca="1">IF(I73&gt;0,I73/I55,0)</f>
        <v>0</v>
      </c>
      <c r="G73" s="43">
        <f ca="1">SUMIF(O$1:INDIRECT("O"&amp;MATCH("ORDER Total",$B:$B,0)-3),"="&amp;C73,H$1:INDIRECT("H"&amp;MATCH("ORDER Total",$B:$B,0)-3))</f>
        <v>0</v>
      </c>
      <c r="H73" s="44">
        <f ca="1">SUMIF(O$1:INDIRECT("O"&amp;MATCH("ORDER Total",$B:$B,0)-3),"="&amp;C73,K$1:INDIRECT("K"&amp;MATCH("ORDER Total",$B:$B,0)-3))</f>
        <v>0</v>
      </c>
      <c r="I73" s="37">
        <f ca="1">SUMIF(O$1:INDIRECT("O"&amp;MATCH("ORDER Total",$B:$B,0)-3),"="&amp;C73,I$1:INDIRECT("I"&amp;MATCH("ORDER Total",$B:$B,0)-3))</f>
        <v>0</v>
      </c>
      <c r="J73" s="2"/>
      <c r="K73" s="2"/>
      <c r="L73" s="4"/>
      <c r="M73" s="2"/>
      <c r="N73" s="2"/>
    </row>
    <row r="74" spans="1:14" x14ac:dyDescent="0.25">
      <c r="A74" s="1"/>
      <c r="B74" s="38" t="s">
        <v>101</v>
      </c>
      <c r="C74" s="39" t="s">
        <v>102</v>
      </c>
      <c r="D74" s="46">
        <v>4.8000000000000001E-2</v>
      </c>
      <c r="E74" s="45">
        <v>8.3000000000000004E-2</v>
      </c>
      <c r="F74" s="42">
        <f ca="1">IF(I74&gt;0,I74/I55,0)</f>
        <v>0</v>
      </c>
      <c r="G74" s="43">
        <f ca="1">SUMIF(O$1:INDIRECT("O"&amp;MATCH("ORDER Total",$B:$B,0)-3),"="&amp;C74,H$1:INDIRECT("H"&amp;MATCH("ORDER Total",$B:$B,0)-3))</f>
        <v>0</v>
      </c>
      <c r="H74" s="44">
        <f ca="1">SUMIF(O$1:INDIRECT("O"&amp;MATCH("ORDER Total",$B:$B,0)-3),"="&amp;C74,K$1:INDIRECT("K"&amp;MATCH("ORDER Total",$B:$B,0)-3))</f>
        <v>0</v>
      </c>
      <c r="I74" s="37">
        <f ca="1">SUMIF(O$1:INDIRECT("O"&amp;MATCH("ORDER Total",$B:$B,0)-3),"="&amp;C74,I$1:INDIRECT("I"&amp;MATCH("ORDER Total",$B:$B,0)-3))</f>
        <v>0</v>
      </c>
      <c r="J74" s="2"/>
      <c r="K74" s="2"/>
      <c r="L74" s="4"/>
      <c r="M74" s="2"/>
      <c r="N74" s="2"/>
    </row>
    <row r="75" spans="1:14" x14ac:dyDescent="0.25">
      <c r="A75" s="1"/>
      <c r="B75" s="38" t="s">
        <v>101</v>
      </c>
      <c r="C75" s="39" t="s">
        <v>103</v>
      </c>
      <c r="D75" s="46">
        <v>4.8000000000000001E-2</v>
      </c>
      <c r="E75" s="45">
        <v>8.3000000000000004E-2</v>
      </c>
      <c r="F75" s="42">
        <f ca="1">IF(I75&gt;0,I75/I55,0)</f>
        <v>0</v>
      </c>
      <c r="G75" s="43">
        <f ca="1">SUMIF(O$1:INDIRECT("O"&amp;MATCH("ORDER Total",$B:$B,0)-3),"="&amp;C75,H$1:INDIRECT("H"&amp;MATCH("ORDER Total",$B:$B,0)-3))</f>
        <v>0</v>
      </c>
      <c r="H75" s="44">
        <f ca="1">SUMIF(O$1:INDIRECT("O"&amp;MATCH("ORDER Total",$B:$B,0)-3),"="&amp;C75,K$1:INDIRECT("K"&amp;MATCH("ORDER Total",$B:$B,0)-3))</f>
        <v>0</v>
      </c>
      <c r="I75" s="37">
        <f ca="1">SUMIF(O$1:INDIRECT("O"&amp;MATCH("ORDER Total",$B:$B,0)-3),"="&amp;C75,I$1:INDIRECT("I"&amp;MATCH("ORDER Total",$B:$B,0)-3))</f>
        <v>0</v>
      </c>
      <c r="J75" s="2"/>
      <c r="K75" s="2"/>
      <c r="L75" s="4"/>
      <c r="M75" s="2"/>
      <c r="N75" s="2"/>
    </row>
    <row r="76" spans="1:14" x14ac:dyDescent="0.25">
      <c r="A76" s="1"/>
      <c r="B76" s="47"/>
      <c r="C76" s="39" t="s">
        <v>104</v>
      </c>
      <c r="D76" s="33"/>
      <c r="E76" s="39"/>
      <c r="F76" s="48"/>
      <c r="G76" s="35">
        <f ca="1">ROUNDUP(H55/F81,0)</f>
        <v>0</v>
      </c>
      <c r="H76" s="36">
        <f ca="1">G76*2</f>
        <v>0</v>
      </c>
      <c r="I76" s="37"/>
      <c r="J76" s="2"/>
      <c r="K76" s="2"/>
      <c r="L76" s="4"/>
      <c r="M76" s="2"/>
      <c r="N76" s="2"/>
    </row>
    <row r="77" spans="1:14" x14ac:dyDescent="0.25">
      <c r="A77" s="1"/>
      <c r="B77" s="31"/>
      <c r="C77" s="39"/>
      <c r="D77" s="33"/>
      <c r="E77" s="39"/>
      <c r="F77" s="48"/>
      <c r="G77" s="35"/>
      <c r="H77" s="36"/>
      <c r="I77" s="37"/>
      <c r="J77" s="2"/>
      <c r="K77" s="2"/>
      <c r="L77" s="4"/>
      <c r="M77" s="2"/>
      <c r="N77" s="2"/>
    </row>
    <row r="78" spans="1:14" x14ac:dyDescent="0.25">
      <c r="A78" s="1"/>
      <c r="B78" s="31" t="s">
        <v>105</v>
      </c>
      <c r="C78" s="39"/>
      <c r="D78" s="33"/>
      <c r="E78" s="48" t="s">
        <v>106</v>
      </c>
      <c r="F78" s="49"/>
      <c r="G78" s="50">
        <f ca="1">SUM(I63:I71)</f>
        <v>0</v>
      </c>
      <c r="H78" s="51">
        <f ca="1">IFERROR(G78/(G79+G78),0)</f>
        <v>0</v>
      </c>
      <c r="I78" s="37"/>
      <c r="J78" s="2"/>
      <c r="K78" s="2"/>
      <c r="L78" s="4"/>
      <c r="M78" s="2"/>
      <c r="N78" s="2"/>
    </row>
    <row r="79" spans="1:14" x14ac:dyDescent="0.25">
      <c r="A79" s="1"/>
      <c r="B79" s="31" t="s">
        <v>107</v>
      </c>
      <c r="C79" s="39"/>
      <c r="D79" s="33"/>
      <c r="E79" s="48" t="s">
        <v>108</v>
      </c>
      <c r="F79" s="48"/>
      <c r="G79" s="50">
        <f ca="1">SUM(I59:I62)+SUM(I72:I75)</f>
        <v>0</v>
      </c>
      <c r="H79" s="51">
        <f ca="1">IFERROR(G79/(G79+G78),0)</f>
        <v>0</v>
      </c>
      <c r="I79" s="37"/>
      <c r="J79" s="2"/>
      <c r="K79" s="2"/>
      <c r="L79" s="4"/>
      <c r="M79" s="2"/>
      <c r="N79" s="2"/>
    </row>
    <row r="80" spans="1:14" x14ac:dyDescent="0.25">
      <c r="A80" s="1"/>
      <c r="B80" s="52"/>
      <c r="C80" s="53"/>
      <c r="D80" s="54"/>
      <c r="E80" s="53"/>
      <c r="F80" s="55"/>
      <c r="G80" s="56"/>
      <c r="H80" s="57"/>
      <c r="I80" s="58"/>
      <c r="J80" s="2"/>
      <c r="K80" s="2"/>
      <c r="L80" s="4"/>
      <c r="M80" s="2"/>
      <c r="N80" s="2"/>
    </row>
    <row r="81" spans="1:14" x14ac:dyDescent="0.25">
      <c r="A81" s="1"/>
      <c r="B81" s="59" t="s">
        <v>109</v>
      </c>
      <c r="C81" s="60"/>
      <c r="D81" s="61"/>
      <c r="E81" s="60"/>
      <c r="F81" s="62">
        <v>18</v>
      </c>
      <c r="G81" s="63">
        <v>19</v>
      </c>
      <c r="H81" s="64">
        <f ca="1">G76</f>
        <v>0</v>
      </c>
      <c r="I81" s="65">
        <f ca="1">ROUNDUP(H81,0)*G81</f>
        <v>0</v>
      </c>
      <c r="J81" s="2"/>
      <c r="K81" s="2"/>
      <c r="L81" s="4"/>
      <c r="M81" s="2"/>
      <c r="N81" s="2"/>
    </row>
    <row r="82" spans="1:14" x14ac:dyDescent="0.25">
      <c r="A82" s="1"/>
      <c r="B82" s="59"/>
      <c r="C82" s="66" t="s">
        <v>110</v>
      </c>
      <c r="D82" s="67"/>
      <c r="E82" s="68">
        <f ca="1">MAX(ROUNDUP((ROUNDUP(H76+H55,0))/50,0)*50,100)</f>
        <v>100</v>
      </c>
      <c r="F82" s="69"/>
      <c r="G82" s="63"/>
      <c r="H82" s="70"/>
      <c r="I82" s="65"/>
      <c r="J82" s="2"/>
      <c r="K82" s="2"/>
      <c r="L82" s="4"/>
      <c r="M82" s="2"/>
      <c r="N82" s="2"/>
    </row>
    <row r="83" spans="1:14" x14ac:dyDescent="0.25">
      <c r="A83" s="1"/>
      <c r="B83" s="59" t="s">
        <v>111</v>
      </c>
      <c r="C83" s="60"/>
      <c r="D83" s="61"/>
      <c r="E83" s="60"/>
      <c r="F83" s="71"/>
      <c r="G83" s="63">
        <v>2.5</v>
      </c>
      <c r="H83" s="22">
        <f ca="1">SUM(H59:H76)</f>
        <v>0</v>
      </c>
      <c r="I83" s="23">
        <f ca="1">H83*G83</f>
        <v>0</v>
      </c>
      <c r="J83" s="2"/>
      <c r="K83" s="2"/>
      <c r="L83" s="4"/>
      <c r="M83" s="2"/>
      <c r="N83" s="2"/>
    </row>
    <row r="84" spans="1:14" x14ac:dyDescent="0.25">
      <c r="A84" s="1"/>
      <c r="B84" s="59" t="s">
        <v>112</v>
      </c>
      <c r="C84" s="72" t="s">
        <v>113</v>
      </c>
      <c r="D84" s="61"/>
      <c r="E84" s="60"/>
      <c r="F84" s="63">
        <v>0</v>
      </c>
      <c r="G84" s="63">
        <f ca="1">F84/E82</f>
        <v>0</v>
      </c>
      <c r="H84" s="22">
        <f ca="1">H83</f>
        <v>0</v>
      </c>
      <c r="I84" s="23">
        <f ca="1">MIN(H84*G84,F84)</f>
        <v>0</v>
      </c>
      <c r="J84" s="2"/>
      <c r="K84" s="2"/>
      <c r="L84" s="4"/>
      <c r="M84" s="2"/>
      <c r="N84" s="2"/>
    </row>
    <row r="85" spans="1:14" x14ac:dyDescent="0.25">
      <c r="A85" s="1"/>
      <c r="B85" s="59" t="s">
        <v>72</v>
      </c>
      <c r="C85" s="73" t="s">
        <v>113</v>
      </c>
      <c r="D85" s="61"/>
      <c r="E85" s="74"/>
      <c r="F85" s="75">
        <v>20</v>
      </c>
      <c r="G85" s="63">
        <f ca="1">E85*F85/E82</f>
        <v>0</v>
      </c>
      <c r="H85" s="22">
        <f ca="1">H84</f>
        <v>0</v>
      </c>
      <c r="I85" s="23">
        <f ca="1">MIN(H85*G85,F85)</f>
        <v>0</v>
      </c>
      <c r="J85" s="2"/>
      <c r="K85" s="2"/>
      <c r="L85" s="4"/>
      <c r="M85" s="2"/>
      <c r="N85" s="2"/>
    </row>
    <row r="86" spans="1:14" x14ac:dyDescent="0.25">
      <c r="A86" s="1"/>
      <c r="B86" s="59" t="s">
        <v>114</v>
      </c>
      <c r="C86" s="60"/>
      <c r="D86" s="61"/>
      <c r="E86" s="60"/>
      <c r="F86" s="21"/>
      <c r="G86" s="63">
        <v>3</v>
      </c>
      <c r="H86" s="76">
        <f ca="1">G67</f>
        <v>0</v>
      </c>
      <c r="I86" s="23">
        <f ca="1">H86*G86</f>
        <v>0</v>
      </c>
      <c r="J86" s="2"/>
      <c r="K86" s="2"/>
      <c r="L86" s="4"/>
      <c r="M86" s="2"/>
      <c r="N86" s="2"/>
    </row>
    <row r="87" spans="1:14" x14ac:dyDescent="0.25">
      <c r="A87" s="1"/>
      <c r="B87" s="59" t="s">
        <v>115</v>
      </c>
      <c r="C87" s="60"/>
      <c r="D87" s="61"/>
      <c r="E87" s="60"/>
      <c r="F87" s="69"/>
      <c r="G87" s="63">
        <v>3</v>
      </c>
      <c r="H87" s="76">
        <f ca="1">G68</f>
        <v>0</v>
      </c>
      <c r="I87" s="23">
        <f ca="1">H87*G87</f>
        <v>0</v>
      </c>
      <c r="J87" s="2"/>
      <c r="K87" s="2"/>
      <c r="L87" s="4"/>
      <c r="M87" s="2"/>
      <c r="N87" s="2"/>
    </row>
    <row r="88" spans="1:14" x14ac:dyDescent="0.25">
      <c r="A88" s="1"/>
      <c r="B88" s="59" t="s">
        <v>116</v>
      </c>
      <c r="C88" s="60"/>
      <c r="D88" s="61"/>
      <c r="E88" s="60"/>
      <c r="F88" s="69"/>
      <c r="G88" s="63">
        <v>2</v>
      </c>
      <c r="H88" s="76">
        <f ca="1">G69</f>
        <v>0</v>
      </c>
      <c r="I88" s="23">
        <f ca="1">H88*G88</f>
        <v>0</v>
      </c>
      <c r="J88" s="2"/>
      <c r="K88" s="2"/>
      <c r="L88" s="4"/>
      <c r="M88" s="2"/>
      <c r="N88" s="2"/>
    </row>
    <row r="89" spans="1:14" x14ac:dyDescent="0.25">
      <c r="A89" s="1"/>
      <c r="B89" s="59" t="s">
        <v>117</v>
      </c>
      <c r="C89" s="60"/>
      <c r="D89" s="61"/>
      <c r="E89" s="60"/>
      <c r="F89" s="69"/>
      <c r="G89" s="63">
        <v>1</v>
      </c>
      <c r="H89" s="76">
        <f ca="1">H72</f>
        <v>0</v>
      </c>
      <c r="I89" s="23">
        <f ca="1">MIN(H89*G89,100)</f>
        <v>0</v>
      </c>
      <c r="J89" s="2"/>
      <c r="K89" s="2"/>
      <c r="L89" s="4"/>
      <c r="M89" s="2"/>
      <c r="N89" s="2"/>
    </row>
    <row r="90" spans="1:14" x14ac:dyDescent="0.25">
      <c r="A90" s="1"/>
      <c r="B90" s="59" t="s">
        <v>118</v>
      </c>
      <c r="C90" s="60"/>
      <c r="D90" s="61"/>
      <c r="E90" s="60"/>
      <c r="F90" s="69"/>
      <c r="G90" s="63">
        <v>3</v>
      </c>
      <c r="H90" s="76">
        <f ca="1">G60+G62</f>
        <v>0</v>
      </c>
      <c r="I90" s="23">
        <f ca="1">MIN(H90*G90,100)</f>
        <v>0</v>
      </c>
      <c r="J90" s="2"/>
      <c r="K90" s="2"/>
      <c r="L90" s="4"/>
      <c r="M90" s="2"/>
      <c r="N90" s="2"/>
    </row>
    <row r="91" spans="1:14" x14ac:dyDescent="0.25">
      <c r="A91" s="1"/>
      <c r="B91" s="59" t="s">
        <v>119</v>
      </c>
      <c r="C91" s="60"/>
      <c r="D91" s="61"/>
      <c r="E91" s="60"/>
      <c r="F91" s="69"/>
      <c r="G91" s="63">
        <v>3</v>
      </c>
      <c r="H91" s="76">
        <f ca="1">G65</f>
        <v>0</v>
      </c>
      <c r="I91" s="23">
        <f ca="1">MIN(H91*G91,250)</f>
        <v>0</v>
      </c>
      <c r="J91" s="2"/>
      <c r="K91" s="2"/>
      <c r="L91" s="4"/>
      <c r="M91" s="2"/>
      <c r="N91" s="2"/>
    </row>
    <row r="92" spans="1:14" x14ac:dyDescent="0.25">
      <c r="A92" s="1"/>
      <c r="B92" s="59" t="s">
        <v>120</v>
      </c>
      <c r="C92" s="60"/>
      <c r="D92" s="61"/>
      <c r="E92" s="60"/>
      <c r="F92" s="69"/>
      <c r="G92" s="63">
        <v>50</v>
      </c>
      <c r="H92" s="22"/>
      <c r="I92" s="23" t="str">
        <f ca="1">IF((G75+G74)&gt;0,G92,"")</f>
        <v/>
      </c>
      <c r="J92" s="2"/>
      <c r="K92" s="2"/>
      <c r="L92" s="4"/>
      <c r="M92" s="2"/>
      <c r="N92" s="2"/>
    </row>
    <row r="93" spans="1:14" x14ac:dyDescent="0.25">
      <c r="A93" s="1"/>
      <c r="B93" s="59" t="s">
        <v>121</v>
      </c>
      <c r="C93" s="60"/>
      <c r="D93" s="61"/>
      <c r="E93" s="60"/>
      <c r="F93" s="69"/>
      <c r="G93" s="63">
        <v>5.95</v>
      </c>
      <c r="H93" s="22">
        <f ca="1">H84</f>
        <v>0</v>
      </c>
      <c r="I93" s="23">
        <f ca="1">H93*G93</f>
        <v>0</v>
      </c>
      <c r="J93" s="2"/>
      <c r="K93" s="2"/>
      <c r="L93" s="4"/>
      <c r="M93" s="2"/>
      <c r="N93" s="2"/>
    </row>
    <row r="94" spans="1:14" ht="15.75" thickBot="1" x14ac:dyDescent="0.3">
      <c r="A94" s="1"/>
      <c r="B94" s="59" t="s">
        <v>122</v>
      </c>
      <c r="C94" s="60"/>
      <c r="D94" s="61"/>
      <c r="E94" s="60"/>
      <c r="F94" s="69"/>
      <c r="G94" s="63">
        <v>1.25</v>
      </c>
      <c r="H94" s="77">
        <f ca="1">H93</f>
        <v>0</v>
      </c>
      <c r="I94" s="23">
        <f ca="1">H94*G94</f>
        <v>0</v>
      </c>
      <c r="J94" s="2"/>
      <c r="K94" s="2"/>
      <c r="L94" s="4"/>
      <c r="M94" s="2"/>
      <c r="N94" s="2"/>
    </row>
    <row r="95" spans="1:14" ht="15.75" thickBot="1" x14ac:dyDescent="0.3">
      <c r="A95" s="1"/>
      <c r="B95" s="78" t="s">
        <v>123</v>
      </c>
      <c r="C95" s="79"/>
      <c r="D95" s="80"/>
      <c r="E95" s="79"/>
      <c r="F95" s="79"/>
      <c r="G95" s="81"/>
      <c r="H95" s="82"/>
      <c r="I95" s="83">
        <f ca="1">SUM(I81:I94)+I55+I56+I57</f>
        <v>0</v>
      </c>
      <c r="J95" s="2"/>
      <c r="K95" s="2"/>
      <c r="L95" s="4"/>
      <c r="M95" s="2"/>
      <c r="N95" s="2"/>
    </row>
    <row r="96" spans="1:14" ht="15.75" thickBot="1" x14ac:dyDescent="0.3">
      <c r="A96" s="1"/>
      <c r="B96" s="84"/>
      <c r="C96" s="84"/>
      <c r="D96" s="85"/>
      <c r="E96" s="84"/>
      <c r="F96" s="84"/>
      <c r="G96" s="86"/>
      <c r="H96" s="87"/>
      <c r="I96" s="86"/>
      <c r="J96" s="2"/>
      <c r="K96" s="2"/>
      <c r="L96" s="4"/>
      <c r="M96" s="2"/>
      <c r="N96" s="2"/>
    </row>
    <row r="97" spans="1:15" x14ac:dyDescent="0.25">
      <c r="A97" s="1"/>
      <c r="B97" s="88" t="s">
        <v>124</v>
      </c>
      <c r="C97" s="89" t="s">
        <v>125</v>
      </c>
      <c r="D97" s="90"/>
      <c r="E97" s="89"/>
      <c r="F97" s="89"/>
      <c r="G97" s="91">
        <f ca="1">I95</f>
        <v>0</v>
      </c>
      <c r="H97" s="92">
        <v>0.9</v>
      </c>
      <c r="I97" s="93">
        <f t="shared" ref="I97:I103" ca="1" si="8">H97*G97</f>
        <v>0</v>
      </c>
      <c r="J97" s="2"/>
      <c r="K97" s="2"/>
      <c r="L97" s="4"/>
      <c r="M97" s="2"/>
      <c r="N97" s="2"/>
    </row>
    <row r="98" spans="1:15" x14ac:dyDescent="0.25">
      <c r="A98" s="1"/>
      <c r="B98" s="94" t="s">
        <v>126</v>
      </c>
      <c r="C98" s="95" t="s">
        <v>127</v>
      </c>
      <c r="D98" s="96"/>
      <c r="E98" s="95"/>
      <c r="F98" s="95"/>
      <c r="G98" s="97">
        <v>3</v>
      </c>
      <c r="H98" s="98">
        <f ca="1">H86</f>
        <v>0</v>
      </c>
      <c r="I98" s="99">
        <f t="shared" ca="1" si="8"/>
        <v>0</v>
      </c>
      <c r="J98" s="2"/>
      <c r="K98" s="2"/>
      <c r="L98" s="4"/>
      <c r="M98" s="2"/>
      <c r="N98" s="2"/>
    </row>
    <row r="99" spans="1:15" x14ac:dyDescent="0.25">
      <c r="A99" s="1"/>
      <c r="B99" s="94" t="s">
        <v>126</v>
      </c>
      <c r="C99" s="95" t="s">
        <v>128</v>
      </c>
      <c r="D99" s="96"/>
      <c r="E99" s="95"/>
      <c r="F99" s="95"/>
      <c r="G99" s="97">
        <v>3</v>
      </c>
      <c r="H99" s="98">
        <f t="shared" ref="H99:H103" ca="1" si="9">H87</f>
        <v>0</v>
      </c>
      <c r="I99" s="99">
        <f t="shared" ca="1" si="8"/>
        <v>0</v>
      </c>
      <c r="J99" s="2"/>
      <c r="K99" s="2"/>
      <c r="L99" s="4"/>
      <c r="M99" s="2"/>
      <c r="N99" s="2"/>
    </row>
    <row r="100" spans="1:15" x14ac:dyDescent="0.25">
      <c r="A100" s="1"/>
      <c r="B100" s="94" t="s">
        <v>126</v>
      </c>
      <c r="C100" s="95" t="s">
        <v>129</v>
      </c>
      <c r="D100" s="96"/>
      <c r="E100" s="95"/>
      <c r="F100" s="95"/>
      <c r="G100" s="97">
        <v>2</v>
      </c>
      <c r="H100" s="98">
        <f t="shared" ca="1" si="9"/>
        <v>0</v>
      </c>
      <c r="I100" s="99">
        <f t="shared" ca="1" si="8"/>
        <v>0</v>
      </c>
      <c r="J100" s="2"/>
      <c r="K100" s="2"/>
      <c r="L100" s="4"/>
      <c r="M100" s="2"/>
      <c r="N100" s="2"/>
    </row>
    <row r="101" spans="1:15" x14ac:dyDescent="0.25">
      <c r="A101" s="1"/>
      <c r="B101" s="94" t="s">
        <v>126</v>
      </c>
      <c r="C101" s="95" t="s">
        <v>130</v>
      </c>
      <c r="D101" s="96"/>
      <c r="E101" s="95"/>
      <c r="F101" s="95"/>
      <c r="G101" s="97">
        <v>1</v>
      </c>
      <c r="H101" s="98">
        <f t="shared" ca="1" si="9"/>
        <v>0</v>
      </c>
      <c r="I101" s="99">
        <f t="shared" ca="1" si="8"/>
        <v>0</v>
      </c>
      <c r="J101" s="2"/>
      <c r="K101" s="2"/>
      <c r="L101" s="4"/>
      <c r="M101" s="2"/>
      <c r="N101" s="2"/>
    </row>
    <row r="102" spans="1:15" x14ac:dyDescent="0.25">
      <c r="A102" s="1"/>
      <c r="B102" s="94" t="s">
        <v>126</v>
      </c>
      <c r="C102" s="95" t="s">
        <v>131</v>
      </c>
      <c r="D102" s="96"/>
      <c r="E102" s="95"/>
      <c r="F102" s="95"/>
      <c r="G102" s="97">
        <v>3</v>
      </c>
      <c r="H102" s="98">
        <f t="shared" ca="1" si="9"/>
        <v>0</v>
      </c>
      <c r="I102" s="99">
        <f t="shared" ca="1" si="8"/>
        <v>0</v>
      </c>
      <c r="J102" s="2"/>
      <c r="K102" s="2"/>
      <c r="L102" s="4"/>
      <c r="M102" s="2"/>
      <c r="N102" s="2"/>
    </row>
    <row r="103" spans="1:15" x14ac:dyDescent="0.25">
      <c r="A103" s="1"/>
      <c r="B103" s="94" t="s">
        <v>126</v>
      </c>
      <c r="C103" s="95" t="s">
        <v>132</v>
      </c>
      <c r="D103" s="96"/>
      <c r="E103" s="95"/>
      <c r="F103" s="95"/>
      <c r="G103" s="97">
        <v>3</v>
      </c>
      <c r="H103" s="98">
        <f t="shared" ca="1" si="9"/>
        <v>0</v>
      </c>
      <c r="I103" s="99">
        <f t="shared" ca="1" si="8"/>
        <v>0</v>
      </c>
      <c r="J103" s="2"/>
      <c r="K103" s="2"/>
      <c r="L103" s="4"/>
      <c r="M103" s="2"/>
      <c r="N103" s="2"/>
    </row>
    <row r="104" spans="1:15" x14ac:dyDescent="0.25">
      <c r="A104" s="1"/>
      <c r="B104" s="94" t="s">
        <v>133</v>
      </c>
      <c r="C104" s="95" t="s">
        <v>134</v>
      </c>
      <c r="D104" s="96"/>
      <c r="E104" s="95"/>
      <c r="F104" s="95"/>
      <c r="G104" s="97">
        <f ca="1">I97</f>
        <v>0</v>
      </c>
      <c r="H104" s="100">
        <f ca="1">IF(E85&gt;0,SUMPRODUCT(D59:D75,F59:F75),SUMPRODUCT(E59:E75,F59:F75))</f>
        <v>0</v>
      </c>
      <c r="I104" s="99">
        <f ca="1">H104*G104</f>
        <v>0</v>
      </c>
      <c r="J104" s="2"/>
      <c r="K104" s="2"/>
      <c r="L104" s="4"/>
      <c r="M104" s="2"/>
      <c r="N104" s="2"/>
    </row>
    <row r="105" spans="1:15" x14ac:dyDescent="0.25">
      <c r="A105" s="1"/>
      <c r="B105" s="94" t="s">
        <v>135</v>
      </c>
      <c r="C105" s="95" t="s">
        <v>113</v>
      </c>
      <c r="D105" s="96"/>
      <c r="E105" s="95"/>
      <c r="F105" s="101">
        <v>100</v>
      </c>
      <c r="G105" s="97">
        <f ca="1">F105/MAX(E82,H93)</f>
        <v>1</v>
      </c>
      <c r="H105" s="102">
        <f ca="1">H93</f>
        <v>0</v>
      </c>
      <c r="I105" s="99">
        <f ca="1">MIN(H105*G105,F105)</f>
        <v>0</v>
      </c>
      <c r="J105" s="2"/>
      <c r="K105" s="2"/>
      <c r="L105" s="4"/>
      <c r="M105" s="2"/>
      <c r="N105" s="2"/>
    </row>
    <row r="106" spans="1:15" x14ac:dyDescent="0.25">
      <c r="A106" s="1"/>
      <c r="B106" s="94" t="s">
        <v>136</v>
      </c>
      <c r="C106" s="95" t="s">
        <v>113</v>
      </c>
      <c r="D106" s="96"/>
      <c r="E106" s="95"/>
      <c r="F106" s="101">
        <v>249</v>
      </c>
      <c r="G106" s="97">
        <f ca="1">F106/MAX(E82,SUM(H59:H69)+SUM(H72:H73))</f>
        <v>2.4900000000000002</v>
      </c>
      <c r="H106" s="102">
        <f ca="1">SUM(H59:H71)+H74+H75</f>
        <v>0</v>
      </c>
      <c r="I106" s="99">
        <f ca="1">MIN(H106*G106,F106)</f>
        <v>0</v>
      </c>
      <c r="J106" s="2"/>
      <c r="K106" s="2"/>
      <c r="L106" s="4"/>
      <c r="M106" s="2"/>
      <c r="N106" s="2"/>
    </row>
    <row r="107" spans="1:15" x14ac:dyDescent="0.25">
      <c r="A107" s="1"/>
      <c r="B107" s="94" t="s">
        <v>137</v>
      </c>
      <c r="C107" s="95" t="s">
        <v>138</v>
      </c>
      <c r="D107" s="103">
        <v>50</v>
      </c>
      <c r="E107" s="95"/>
      <c r="F107" s="101">
        <v>100</v>
      </c>
      <c r="G107" s="97">
        <f ca="1">F107/MAX(D107,H74+H75)</f>
        <v>2</v>
      </c>
      <c r="H107" s="98">
        <f ca="1">H74+H75</f>
        <v>0</v>
      </c>
      <c r="I107" s="99">
        <f ca="1">MIN(H107*G107,F107)</f>
        <v>0</v>
      </c>
      <c r="J107" s="2"/>
      <c r="K107" s="2"/>
      <c r="L107" s="4"/>
      <c r="M107" s="2"/>
      <c r="N107" s="2"/>
    </row>
    <row r="108" spans="1:15" x14ac:dyDescent="0.25">
      <c r="A108" s="1"/>
      <c r="B108" s="104" t="s">
        <v>139</v>
      </c>
      <c r="C108" s="105" t="s">
        <v>140</v>
      </c>
      <c r="D108" s="106"/>
      <c r="E108" s="105"/>
      <c r="F108" s="105"/>
      <c r="G108" s="107">
        <v>0.4</v>
      </c>
      <c r="H108" s="108"/>
      <c r="I108" s="99">
        <f>IF(H108&gt;0,H108*G108,-H108*G108)</f>
        <v>0</v>
      </c>
      <c r="J108" s="2"/>
      <c r="K108" s="2"/>
      <c r="L108" s="4"/>
      <c r="M108" s="2"/>
      <c r="N108" s="2"/>
    </row>
    <row r="109" spans="1:15" x14ac:dyDescent="0.25">
      <c r="A109" s="1"/>
      <c r="B109" s="94" t="s">
        <v>141</v>
      </c>
      <c r="C109" s="95"/>
      <c r="D109" s="96"/>
      <c r="E109" s="95"/>
      <c r="F109" s="95"/>
      <c r="G109" s="109"/>
      <c r="H109" s="110"/>
      <c r="I109" s="111">
        <f ca="1">SUM(I97:I108)</f>
        <v>0</v>
      </c>
      <c r="J109" s="2"/>
      <c r="K109" s="2"/>
      <c r="L109" s="4"/>
      <c r="M109" s="2"/>
      <c r="N109" s="2"/>
    </row>
    <row r="110" spans="1:15" x14ac:dyDescent="0.25">
      <c r="A110" s="1"/>
      <c r="B110" s="94" t="s">
        <v>142</v>
      </c>
      <c r="C110" s="95" t="s">
        <v>143</v>
      </c>
      <c r="D110" s="96"/>
      <c r="E110" s="105" t="s">
        <v>144</v>
      </c>
      <c r="F110" s="95" t="s">
        <v>145</v>
      </c>
      <c r="G110" s="112">
        <f ca="1">H78*I109</f>
        <v>0</v>
      </c>
      <c r="H110" s="113">
        <v>7.0000000000000007E-2</v>
      </c>
      <c r="I110" s="111">
        <f ca="1">H110*G110</f>
        <v>0</v>
      </c>
      <c r="J110" s="2"/>
      <c r="K110" s="2"/>
      <c r="L110" s="4"/>
      <c r="M110" s="2"/>
      <c r="N110" s="2"/>
    </row>
    <row r="111" spans="1:15" ht="15.75" thickBot="1" x14ac:dyDescent="0.3">
      <c r="A111" s="1"/>
      <c r="B111" s="104" t="s">
        <v>146</v>
      </c>
      <c r="C111" s="105" t="s">
        <v>147</v>
      </c>
      <c r="D111" s="106"/>
      <c r="E111" s="105" t="s">
        <v>144</v>
      </c>
      <c r="F111" s="95" t="s">
        <v>145</v>
      </c>
      <c r="G111" s="112">
        <f ca="1">I109*H79</f>
        <v>0</v>
      </c>
      <c r="H111" s="114">
        <v>0.19</v>
      </c>
      <c r="I111" s="115">
        <f ca="1">H111*G111</f>
        <v>0</v>
      </c>
      <c r="J111" s="2" t="s">
        <v>164</v>
      </c>
      <c r="K111" s="2"/>
      <c r="L111" s="4"/>
      <c r="M111" s="169"/>
      <c r="N111" s="169"/>
      <c r="O111" s="169"/>
    </row>
    <row r="112" spans="1:15" ht="15.75" thickBot="1" x14ac:dyDescent="0.3">
      <c r="A112" s="1"/>
      <c r="B112" s="116" t="s">
        <v>148</v>
      </c>
      <c r="C112" s="117"/>
      <c r="D112" s="118"/>
      <c r="E112" s="117"/>
      <c r="F112" s="117"/>
      <c r="G112" s="117"/>
      <c r="H112" s="119"/>
      <c r="I112" s="120">
        <f ca="1">SUM(I109:I111)</f>
        <v>0</v>
      </c>
      <c r="J112" s="170" t="str">
        <f>"Mitimport-Anfrage hw1:"&amp;M52</f>
        <v>Mitimport-Anfrage hw1:</v>
      </c>
      <c r="K112" s="121"/>
      <c r="L112" s="122"/>
      <c r="M112" s="171"/>
      <c r="N112" s="171"/>
      <c r="O112" s="169"/>
    </row>
    <row r="113" spans="1:14" ht="15.75" thickBot="1" x14ac:dyDescent="0.3">
      <c r="A113" s="1"/>
      <c r="B113" s="84"/>
      <c r="C113" s="84"/>
      <c r="D113" s="85"/>
      <c r="E113" s="84"/>
      <c r="H113" s="87"/>
      <c r="I113" s="86"/>
      <c r="J113" s="2"/>
      <c r="K113" s="2"/>
      <c r="L113" s="4"/>
      <c r="M113" s="2"/>
      <c r="N113" s="2"/>
    </row>
    <row r="114" spans="1:14" x14ac:dyDescent="0.25">
      <c r="A114" s="1"/>
      <c r="B114" s="123" t="s">
        <v>149</v>
      </c>
      <c r="C114" s="124"/>
      <c r="D114" s="125" t="s">
        <v>150</v>
      </c>
      <c r="E114" s="126" t="s">
        <v>151</v>
      </c>
      <c r="F114" s="126" t="s">
        <v>152</v>
      </c>
      <c r="G114" s="127" t="s">
        <v>153</v>
      </c>
      <c r="H114" s="128" t="s">
        <v>154</v>
      </c>
      <c r="I114" s="129" t="s">
        <v>74</v>
      </c>
      <c r="J114" s="2"/>
      <c r="K114" s="2"/>
      <c r="L114" s="4"/>
      <c r="M114" s="2"/>
      <c r="N114" s="2"/>
    </row>
    <row r="115" spans="1:14" x14ac:dyDescent="0.25">
      <c r="A115" s="1"/>
      <c r="B115" s="130" t="s">
        <v>155</v>
      </c>
      <c r="C115" s="131" t="s">
        <v>156</v>
      </c>
      <c r="D115" s="132">
        <f ca="1">IFERROR((G78+H78*I81)*(1+I56/I55),0)</f>
        <v>0</v>
      </c>
      <c r="E115" s="133">
        <f>H97</f>
        <v>0.9</v>
      </c>
      <c r="F115" s="134">
        <f ca="1">E115*D115</f>
        <v>0</v>
      </c>
      <c r="G115" s="135">
        <f ca="1">H104*F115</f>
        <v>0</v>
      </c>
      <c r="H115" s="135">
        <f ca="1">H110*F115</f>
        <v>0</v>
      </c>
      <c r="I115" s="136">
        <f ca="1">H115+G115+F115</f>
        <v>0</v>
      </c>
      <c r="J115" s="2"/>
      <c r="K115" s="2"/>
      <c r="L115" s="4"/>
      <c r="M115" s="2"/>
      <c r="N115" s="2"/>
    </row>
    <row r="116" spans="1:14" x14ac:dyDescent="0.25">
      <c r="A116" s="1"/>
      <c r="B116" s="137" t="s">
        <v>157</v>
      </c>
      <c r="C116" s="138" t="s">
        <v>156</v>
      </c>
      <c r="D116" s="139">
        <f ca="1">IFERROR((G79+H79*I81)*(1+I56/I55),0)</f>
        <v>0</v>
      </c>
      <c r="E116" s="140">
        <f>E115</f>
        <v>0.9</v>
      </c>
      <c r="F116" s="141">
        <f ca="1">E116*D116</f>
        <v>0</v>
      </c>
      <c r="G116" s="141">
        <f ca="1">H104*F116</f>
        <v>0</v>
      </c>
      <c r="H116" s="141">
        <f ca="1">H111*F116</f>
        <v>0</v>
      </c>
      <c r="I116" s="142">
        <f ca="1">H116+G116+F116</f>
        <v>0</v>
      </c>
      <c r="J116" s="2"/>
      <c r="K116" s="2"/>
      <c r="L116" s="4"/>
      <c r="M116" s="2"/>
      <c r="N116" s="2"/>
    </row>
    <row r="117" spans="1:14" x14ac:dyDescent="0.25">
      <c r="A117" s="1"/>
      <c r="B117" s="130" t="s">
        <v>158</v>
      </c>
      <c r="C117" s="131"/>
      <c r="D117" s="143"/>
      <c r="E117" s="144"/>
      <c r="F117" s="135"/>
      <c r="G117" s="135"/>
      <c r="H117" s="135"/>
      <c r="I117" s="136"/>
      <c r="J117" s="2"/>
      <c r="K117" s="2"/>
      <c r="L117" s="4"/>
      <c r="M117" s="2"/>
      <c r="N117" s="2"/>
    </row>
    <row r="118" spans="1:14" x14ac:dyDescent="0.25">
      <c r="A118" s="1"/>
      <c r="B118" s="137" t="s">
        <v>159</v>
      </c>
      <c r="C118" s="138" t="s">
        <v>160</v>
      </c>
      <c r="D118" s="145"/>
      <c r="E118" s="146"/>
      <c r="F118" s="141"/>
      <c r="G118" s="141"/>
      <c r="H118" s="141"/>
      <c r="I118" s="142"/>
      <c r="J118" s="2"/>
      <c r="K118" s="2"/>
      <c r="L118" s="4"/>
      <c r="M118" s="2"/>
      <c r="N118" s="2"/>
    </row>
    <row r="119" spans="1:14" x14ac:dyDescent="0.25">
      <c r="A119" s="1"/>
      <c r="B119" s="130" t="s">
        <v>161</v>
      </c>
      <c r="C119" s="131"/>
      <c r="D119" s="143"/>
      <c r="E119" s="144"/>
      <c r="F119" s="135"/>
      <c r="G119" s="135"/>
      <c r="H119" s="135"/>
      <c r="I119" s="136">
        <f ca="1">(I112-I115-I116)*H78</f>
        <v>0</v>
      </c>
      <c r="J119" s="2"/>
      <c r="K119" s="2"/>
      <c r="L119" s="4"/>
      <c r="M119" s="2"/>
      <c r="N119" s="2"/>
    </row>
    <row r="120" spans="1:14" ht="15.75" thickBot="1" x14ac:dyDescent="0.3">
      <c r="A120" s="1"/>
      <c r="B120" s="147" t="s">
        <v>162</v>
      </c>
      <c r="C120" s="148"/>
      <c r="D120" s="149"/>
      <c r="E120" s="148"/>
      <c r="F120" s="148"/>
      <c r="G120" s="150"/>
      <c r="H120" s="151"/>
      <c r="I120" s="152">
        <f ca="1">(I112-I115-I116)*H79</f>
        <v>0</v>
      </c>
      <c r="J120" s="2"/>
      <c r="K120" s="2"/>
      <c r="L120" s="4"/>
      <c r="M120" s="2"/>
      <c r="N120" s="2"/>
    </row>
    <row r="121" spans="1:14" x14ac:dyDescent="0.25">
      <c r="A121" s="1"/>
      <c r="B121" s="153" t="e">
        <f ca="1">MID(CELL("Dateiname"),FIND("]",CELL("Dateiname"))+1,255)</f>
        <v>#VALUE!</v>
      </c>
      <c r="C121" s="154"/>
      <c r="D121" s="155"/>
      <c r="E121" s="154"/>
      <c r="F121" s="154"/>
      <c r="G121" s="154"/>
      <c r="H121" s="154"/>
      <c r="I121" s="154"/>
      <c r="J121" s="2"/>
      <c r="K121" s="2"/>
      <c r="L121" s="4"/>
      <c r="M121" s="2"/>
      <c r="N121" s="2"/>
    </row>
    <row r="122" spans="1:14" x14ac:dyDescent="0.25">
      <c r="A122" s="1"/>
      <c r="B122" s="156" t="e">
        <f ca="1">IF(INDIRECT("'"&amp;B121&amp;" Rechnung'!A23")="Rechnung","","Der angezeigte Gesamtpreis ist geschätzt und kann wegen Gewichtsdifferenzen und nicht lieferbaren Tieren abweichen.")</f>
        <v>#VALUE!</v>
      </c>
      <c r="C122" s="154"/>
      <c r="D122" s="155"/>
      <c r="E122" s="154"/>
      <c r="F122" s="154"/>
      <c r="G122" s="154"/>
      <c r="H122" s="154"/>
      <c r="I122" s="154"/>
      <c r="J122" s="2"/>
      <c r="K122" s="2"/>
      <c r="L122" s="4"/>
      <c r="M122" s="2"/>
      <c r="N122" s="2"/>
    </row>
    <row r="123" spans="1:14" x14ac:dyDescent="0.25">
      <c r="A123" s="1"/>
      <c r="B123" s="156" t="e">
        <f ca="1">IF(INDIRECT("'"&amp;B121&amp;" Rechnung'!A23")="Rechnung","","Abweichungen werden erstattet, bzw. müssen nachentrichtet werden.")</f>
        <v>#VALUE!</v>
      </c>
      <c r="C123" s="154"/>
      <c r="D123" s="155"/>
      <c r="E123" s="154"/>
      <c r="F123" s="154"/>
      <c r="G123" s="154"/>
      <c r="H123" s="154"/>
      <c r="I123" s="154"/>
      <c r="J123" s="2"/>
      <c r="K123" s="2"/>
      <c r="L123" s="4"/>
      <c r="M123" s="2"/>
      <c r="N123" s="2"/>
    </row>
    <row r="124" spans="1:14" ht="20.25" x14ac:dyDescent="0.25">
      <c r="A124" s="1"/>
      <c r="B124" s="157" t="str">
        <f ca="1">G76&amp;" Box"&amp;IF(G76&gt;1,"en","")&amp;" mit insgesamt "&amp;ROUND(H55,0)&amp;"kg erhalten"</f>
        <v>0 Box mit insgesamt 0kg erhalten</v>
      </c>
      <c r="C124" s="158"/>
      <c r="D124" s="159"/>
      <c r="E124" s="158"/>
      <c r="F124" s="158"/>
      <c r="G124" s="158"/>
      <c r="H124" s="158"/>
      <c r="I124" s="158"/>
      <c r="J124" s="2"/>
      <c r="K124" s="2"/>
      <c r="L124" s="4"/>
      <c r="M124" s="2"/>
      <c r="N124" s="2"/>
    </row>
    <row r="125" spans="1:14" ht="20.25" x14ac:dyDescent="0.25">
      <c r="A125" s="1"/>
      <c r="B125" s="157" t="e">
        <f ca="1">SUBSTITUTE(SUBSTITUTE(SUBSTITUTE(INDIRECT("'"&amp;B121&amp;" Rechnung'!C38"),"Transport nach ","")," siehe Berechnung",""),"Abholung am ","")&amp;", der "&amp;DAY([1]Zoll!$F$1)&amp;"."&amp;MONTH([1]Zoll!$F$1)&amp;"."&amp;YEAR([1]Zoll!$F$1)&amp;" ……………………………………….."</f>
        <v>#VALUE!</v>
      </c>
      <c r="C125" s="158"/>
      <c r="D125" s="159"/>
      <c r="E125" s="158"/>
      <c r="F125" s="158"/>
      <c r="G125" s="158"/>
      <c r="H125" s="158"/>
      <c r="I125" s="158"/>
      <c r="J125" s="2"/>
      <c r="K125" s="2"/>
      <c r="L125" s="4"/>
      <c r="M125" s="2"/>
      <c r="N125" s="2"/>
    </row>
    <row r="126" spans="1:14" ht="15.75" x14ac:dyDescent="0.25">
      <c r="A126" s="1"/>
      <c r="B126" s="160" t="s">
        <v>163</v>
      </c>
      <c r="D126" s="161" t="e">
        <f t="shared" ref="D126:D157" ca="1" si="10">geteilt(INDIRECT("B"&amp;MATCH("Dienstleistungen für die bei Widerruf",$B:$B,0)+9),"$",E126)</f>
        <v>#NAME?</v>
      </c>
      <c r="E126" s="162">
        <v>1</v>
      </c>
      <c r="F126" s="163" t="e">
        <f t="shared" ref="F126:F189" ca="1" si="11">IFERROR(geteilt(D126,"#",1)*1,geteilt(D126,"#",1))</f>
        <v>#NAME?</v>
      </c>
      <c r="G126" s="163" t="str">
        <f ca="1">IFERROR(geteilt(D126,"#",2)*1,"")</f>
        <v/>
      </c>
      <c r="H126" s="163">
        <f ca="1">SUM(G126:G139)</f>
        <v>0</v>
      </c>
      <c r="I126" s="158"/>
      <c r="J126" s="2"/>
      <c r="K126" s="2"/>
      <c r="L126" s="4"/>
      <c r="M126" s="2"/>
      <c r="N126" s="2"/>
    </row>
    <row r="127" spans="1:14" x14ac:dyDescent="0.25">
      <c r="A127" s="1"/>
      <c r="D127" s="161" t="e">
        <f t="shared" ca="1" si="10"/>
        <v>#NAME?</v>
      </c>
      <c r="E127" s="162">
        <f>E126+1</f>
        <v>2</v>
      </c>
      <c r="F127" s="163" t="e">
        <f t="shared" ca="1" si="11"/>
        <v>#NAME?</v>
      </c>
      <c r="G127" s="163" t="str">
        <f t="shared" ref="G127:G190" ca="1" si="12">IFERROR(geteilt(D127,"#",2)*1,"")</f>
        <v/>
      </c>
      <c r="H127" s="158"/>
      <c r="I127" s="158"/>
      <c r="J127" s="2"/>
      <c r="K127" s="2"/>
      <c r="L127" s="4"/>
      <c r="M127" s="2"/>
      <c r="N127" s="2"/>
    </row>
    <row r="128" spans="1:14" x14ac:dyDescent="0.25">
      <c r="A128" s="1"/>
      <c r="D128" s="161" t="e">
        <f t="shared" ca="1" si="10"/>
        <v>#NAME?</v>
      </c>
      <c r="E128" s="162">
        <f t="shared" ref="E128:E191" si="13">E127+1</f>
        <v>3</v>
      </c>
      <c r="F128" s="163" t="e">
        <f t="shared" ca="1" si="11"/>
        <v>#NAME?</v>
      </c>
      <c r="G128" s="163" t="str">
        <f t="shared" ca="1" si="12"/>
        <v/>
      </c>
      <c r="H128" s="158"/>
      <c r="I128" s="158"/>
      <c r="J128" s="2"/>
      <c r="K128" s="2"/>
      <c r="L128" s="4"/>
      <c r="M128" s="2"/>
      <c r="N128" s="2"/>
    </row>
    <row r="129" spans="1:14" x14ac:dyDescent="0.25">
      <c r="A129" s="1"/>
      <c r="D129" s="161" t="e">
        <f t="shared" ca="1" si="10"/>
        <v>#NAME?</v>
      </c>
      <c r="E129" s="162">
        <f t="shared" si="13"/>
        <v>4</v>
      </c>
      <c r="F129" s="163" t="e">
        <f t="shared" ca="1" si="11"/>
        <v>#NAME?</v>
      </c>
      <c r="G129" s="163" t="str">
        <f t="shared" ca="1" si="12"/>
        <v/>
      </c>
      <c r="H129" s="158"/>
      <c r="I129" s="158"/>
      <c r="J129" s="2"/>
      <c r="K129" s="2"/>
      <c r="L129" s="4"/>
      <c r="M129" s="2"/>
      <c r="N129" s="2"/>
    </row>
    <row r="130" spans="1:14" x14ac:dyDescent="0.25">
      <c r="A130" s="1"/>
      <c r="D130" s="161" t="e">
        <f t="shared" ca="1" si="10"/>
        <v>#NAME?</v>
      </c>
      <c r="E130" s="162">
        <f t="shared" si="13"/>
        <v>5</v>
      </c>
      <c r="F130" s="163" t="e">
        <f t="shared" ca="1" si="11"/>
        <v>#NAME?</v>
      </c>
      <c r="G130" s="163" t="str">
        <f t="shared" ca="1" si="12"/>
        <v/>
      </c>
      <c r="H130" s="158"/>
      <c r="I130" s="158"/>
      <c r="J130" s="2"/>
      <c r="K130" s="2"/>
      <c r="L130" s="4"/>
      <c r="M130" s="2"/>
      <c r="N130" s="2"/>
    </row>
    <row r="131" spans="1:14" x14ac:dyDescent="0.25">
      <c r="A131" s="1"/>
      <c r="D131" s="161" t="e">
        <f t="shared" ca="1" si="10"/>
        <v>#NAME?</v>
      </c>
      <c r="E131" s="162">
        <f t="shared" si="13"/>
        <v>6</v>
      </c>
      <c r="F131" s="163" t="e">
        <f t="shared" ca="1" si="11"/>
        <v>#NAME?</v>
      </c>
      <c r="G131" s="163" t="str">
        <f t="shared" ca="1" si="12"/>
        <v/>
      </c>
      <c r="H131" s="158"/>
      <c r="I131" s="158"/>
      <c r="J131" s="2"/>
      <c r="K131" s="2"/>
      <c r="L131" s="4"/>
      <c r="M131" s="2"/>
      <c r="N131" s="2"/>
    </row>
    <row r="132" spans="1:14" x14ac:dyDescent="0.25">
      <c r="A132" s="1"/>
      <c r="D132" s="161" t="e">
        <f t="shared" ca="1" si="10"/>
        <v>#NAME?</v>
      </c>
      <c r="E132" s="162">
        <f t="shared" si="13"/>
        <v>7</v>
      </c>
      <c r="F132" s="163" t="e">
        <f t="shared" ca="1" si="11"/>
        <v>#NAME?</v>
      </c>
      <c r="G132" s="163" t="str">
        <f t="shared" ca="1" si="12"/>
        <v/>
      </c>
      <c r="H132" s="158"/>
      <c r="I132" s="158"/>
      <c r="J132" s="2"/>
      <c r="K132" s="2"/>
      <c r="L132" s="4"/>
      <c r="M132" s="2"/>
      <c r="N132" s="2"/>
    </row>
    <row r="133" spans="1:14" x14ac:dyDescent="0.25">
      <c r="A133" s="1"/>
      <c r="D133" s="161" t="e">
        <f t="shared" ca="1" si="10"/>
        <v>#NAME?</v>
      </c>
      <c r="E133" s="162">
        <f t="shared" si="13"/>
        <v>8</v>
      </c>
      <c r="F133" s="163" t="e">
        <f t="shared" ca="1" si="11"/>
        <v>#NAME?</v>
      </c>
      <c r="G133" s="163" t="str">
        <f t="shared" ca="1" si="12"/>
        <v/>
      </c>
      <c r="H133" s="158"/>
      <c r="I133" s="158"/>
      <c r="J133" s="2"/>
      <c r="K133" s="2"/>
      <c r="L133" s="4"/>
      <c r="M133" s="2"/>
      <c r="N133" s="2"/>
    </row>
    <row r="134" spans="1:14" x14ac:dyDescent="0.25">
      <c r="A134" s="1"/>
      <c r="D134" s="161" t="e">
        <f t="shared" ca="1" si="10"/>
        <v>#NAME?</v>
      </c>
      <c r="E134" s="162">
        <f t="shared" si="13"/>
        <v>9</v>
      </c>
      <c r="F134" s="163" t="e">
        <f t="shared" ca="1" si="11"/>
        <v>#NAME?</v>
      </c>
      <c r="G134" s="163" t="str">
        <f t="shared" ca="1" si="12"/>
        <v/>
      </c>
      <c r="H134" s="158"/>
      <c r="I134" s="158"/>
      <c r="J134" s="2"/>
      <c r="K134" s="2"/>
      <c r="L134" s="4"/>
      <c r="M134" s="2"/>
      <c r="N134" s="2"/>
    </row>
    <row r="135" spans="1:14" x14ac:dyDescent="0.25">
      <c r="A135" s="1"/>
      <c r="D135" s="161" t="e">
        <f t="shared" ca="1" si="10"/>
        <v>#NAME?</v>
      </c>
      <c r="E135" s="162">
        <f t="shared" si="13"/>
        <v>10</v>
      </c>
      <c r="F135" s="163" t="e">
        <f t="shared" ca="1" si="11"/>
        <v>#NAME?</v>
      </c>
      <c r="G135" s="163" t="str">
        <f t="shared" ca="1" si="12"/>
        <v/>
      </c>
      <c r="H135" s="158"/>
      <c r="I135" s="158"/>
      <c r="J135" s="2"/>
      <c r="K135" s="2"/>
      <c r="L135" s="4"/>
      <c r="M135" s="2"/>
      <c r="N135" s="2"/>
    </row>
    <row r="136" spans="1:14" x14ac:dyDescent="0.25">
      <c r="A136" s="1"/>
      <c r="D136" s="161" t="e">
        <f t="shared" ca="1" si="10"/>
        <v>#NAME?</v>
      </c>
      <c r="E136" s="162">
        <f t="shared" si="13"/>
        <v>11</v>
      </c>
      <c r="F136" s="163" t="e">
        <f t="shared" ca="1" si="11"/>
        <v>#NAME?</v>
      </c>
      <c r="G136" s="163" t="str">
        <f t="shared" ca="1" si="12"/>
        <v/>
      </c>
      <c r="H136" s="158"/>
      <c r="I136" s="158"/>
      <c r="J136" s="2"/>
      <c r="K136" s="2"/>
      <c r="L136" s="4"/>
      <c r="M136" s="2"/>
      <c r="N136" s="2"/>
    </row>
    <row r="137" spans="1:14" x14ac:dyDescent="0.25">
      <c r="A137" s="1"/>
      <c r="D137" s="161" t="e">
        <f t="shared" ca="1" si="10"/>
        <v>#NAME?</v>
      </c>
      <c r="E137" s="162">
        <f t="shared" si="13"/>
        <v>12</v>
      </c>
      <c r="F137" s="163" t="e">
        <f t="shared" ca="1" si="11"/>
        <v>#NAME?</v>
      </c>
      <c r="G137" s="163" t="str">
        <f t="shared" ca="1" si="12"/>
        <v/>
      </c>
      <c r="H137" s="158"/>
      <c r="I137" s="158"/>
      <c r="J137" s="2"/>
      <c r="K137" s="2"/>
      <c r="L137" s="4"/>
      <c r="M137" s="2"/>
      <c r="N137" s="2"/>
    </row>
    <row r="138" spans="1:14" x14ac:dyDescent="0.25">
      <c r="A138" s="1"/>
      <c r="B138" s="158"/>
      <c r="C138" s="158"/>
      <c r="D138" s="161" t="e">
        <f t="shared" ca="1" si="10"/>
        <v>#NAME?</v>
      </c>
      <c r="E138" s="162">
        <f t="shared" si="13"/>
        <v>13</v>
      </c>
      <c r="F138" s="163" t="e">
        <f t="shared" ca="1" si="11"/>
        <v>#NAME?</v>
      </c>
      <c r="G138" s="163" t="str">
        <f t="shared" ca="1" si="12"/>
        <v/>
      </c>
      <c r="H138" s="158"/>
      <c r="I138" s="158"/>
      <c r="J138" s="2"/>
      <c r="K138" s="2"/>
      <c r="L138" s="4"/>
      <c r="M138" s="2"/>
      <c r="N138" s="2"/>
    </row>
    <row r="139" spans="1:14" x14ac:dyDescent="0.25">
      <c r="A139" s="1"/>
      <c r="B139" s="158"/>
      <c r="C139" s="158"/>
      <c r="D139" s="161" t="e">
        <f t="shared" ca="1" si="10"/>
        <v>#NAME?</v>
      </c>
      <c r="E139" s="162">
        <f t="shared" si="13"/>
        <v>14</v>
      </c>
      <c r="F139" s="163" t="e">
        <f t="shared" ca="1" si="11"/>
        <v>#NAME?</v>
      </c>
      <c r="G139" s="163" t="str">
        <f t="shared" ca="1" si="12"/>
        <v/>
      </c>
      <c r="H139" s="158"/>
      <c r="I139" s="158"/>
      <c r="J139" s="2"/>
      <c r="K139" s="2"/>
      <c r="L139" s="4"/>
      <c r="M139" s="2"/>
      <c r="N139" s="2"/>
    </row>
    <row r="140" spans="1:14" x14ac:dyDescent="0.25">
      <c r="A140" s="1"/>
      <c r="B140" s="158"/>
      <c r="C140" s="158"/>
      <c r="D140" s="161" t="e">
        <f t="shared" ca="1" si="10"/>
        <v>#NAME?</v>
      </c>
      <c r="E140" s="162">
        <f t="shared" si="13"/>
        <v>15</v>
      </c>
      <c r="F140" s="163" t="e">
        <f t="shared" ca="1" si="11"/>
        <v>#NAME?</v>
      </c>
      <c r="G140" s="163" t="str">
        <f t="shared" ca="1" si="12"/>
        <v/>
      </c>
      <c r="H140" s="158"/>
      <c r="I140" s="158"/>
      <c r="J140" s="2"/>
      <c r="K140" s="2"/>
      <c r="L140" s="4"/>
      <c r="M140" s="2"/>
      <c r="N140" s="2"/>
    </row>
    <row r="141" spans="1:14" x14ac:dyDescent="0.25">
      <c r="A141" s="1"/>
      <c r="B141" s="158"/>
      <c r="C141" s="158"/>
      <c r="D141" s="161" t="e">
        <f t="shared" ca="1" si="10"/>
        <v>#NAME?</v>
      </c>
      <c r="E141" s="162">
        <f t="shared" si="13"/>
        <v>16</v>
      </c>
      <c r="F141" s="163" t="e">
        <f t="shared" ca="1" si="11"/>
        <v>#NAME?</v>
      </c>
      <c r="G141" s="163" t="str">
        <f t="shared" ca="1" si="12"/>
        <v/>
      </c>
      <c r="H141" s="158"/>
      <c r="I141" s="158"/>
      <c r="J141" s="2"/>
      <c r="K141" s="2"/>
      <c r="L141" s="4"/>
      <c r="M141" s="2"/>
      <c r="N141" s="2"/>
    </row>
    <row r="142" spans="1:14" x14ac:dyDescent="0.25">
      <c r="A142" s="1"/>
      <c r="B142" s="158"/>
      <c r="C142" s="158"/>
      <c r="D142" s="161" t="e">
        <f t="shared" ca="1" si="10"/>
        <v>#NAME?</v>
      </c>
      <c r="E142" s="162">
        <f t="shared" si="13"/>
        <v>17</v>
      </c>
      <c r="F142" s="163" t="e">
        <f t="shared" ca="1" si="11"/>
        <v>#NAME?</v>
      </c>
      <c r="G142" s="163" t="str">
        <f t="shared" ca="1" si="12"/>
        <v/>
      </c>
      <c r="H142" s="158"/>
      <c r="I142" s="158"/>
      <c r="J142" s="2"/>
      <c r="K142" s="2"/>
      <c r="L142" s="4"/>
      <c r="M142" s="2"/>
      <c r="N142" s="2"/>
    </row>
    <row r="143" spans="1:14" x14ac:dyDescent="0.25">
      <c r="A143" s="1"/>
      <c r="B143" s="158"/>
      <c r="C143" s="158"/>
      <c r="D143" s="161" t="e">
        <f t="shared" ca="1" si="10"/>
        <v>#NAME?</v>
      </c>
      <c r="E143" s="162">
        <f t="shared" si="13"/>
        <v>18</v>
      </c>
      <c r="F143" s="163" t="e">
        <f t="shared" ca="1" si="11"/>
        <v>#NAME?</v>
      </c>
      <c r="G143" s="163" t="str">
        <f t="shared" ca="1" si="12"/>
        <v/>
      </c>
      <c r="H143" s="158"/>
      <c r="I143" s="158"/>
      <c r="J143" s="2"/>
      <c r="K143" s="2"/>
      <c r="L143" s="4"/>
      <c r="M143" s="2"/>
      <c r="N143" s="2"/>
    </row>
    <row r="144" spans="1:14" x14ac:dyDescent="0.25">
      <c r="A144" s="1"/>
      <c r="B144" s="158"/>
      <c r="C144" s="158"/>
      <c r="D144" s="161" t="e">
        <f t="shared" ca="1" si="10"/>
        <v>#NAME?</v>
      </c>
      <c r="E144" s="162">
        <f t="shared" si="13"/>
        <v>19</v>
      </c>
      <c r="F144" s="163" t="e">
        <f t="shared" ca="1" si="11"/>
        <v>#NAME?</v>
      </c>
      <c r="G144" s="163" t="str">
        <f t="shared" ca="1" si="12"/>
        <v/>
      </c>
      <c r="H144" s="158"/>
      <c r="I144" s="158"/>
      <c r="J144" s="2"/>
      <c r="K144" s="2"/>
      <c r="L144" s="4"/>
      <c r="M144" s="2"/>
      <c r="N144" s="2"/>
    </row>
    <row r="145" spans="1:14" x14ac:dyDescent="0.25">
      <c r="A145" s="1"/>
      <c r="B145" s="158"/>
      <c r="C145" s="158"/>
      <c r="D145" s="161" t="e">
        <f t="shared" ca="1" si="10"/>
        <v>#NAME?</v>
      </c>
      <c r="E145" s="162">
        <f t="shared" si="13"/>
        <v>20</v>
      </c>
      <c r="F145" s="163" t="e">
        <f t="shared" ca="1" si="11"/>
        <v>#NAME?</v>
      </c>
      <c r="G145" s="163" t="str">
        <f t="shared" ca="1" si="12"/>
        <v/>
      </c>
      <c r="H145" s="158"/>
      <c r="I145" s="158"/>
      <c r="J145" s="2"/>
      <c r="K145" s="2"/>
      <c r="L145" s="4"/>
      <c r="M145" s="2"/>
      <c r="N145" s="2"/>
    </row>
    <row r="146" spans="1:14" x14ac:dyDescent="0.25">
      <c r="A146" s="1"/>
      <c r="B146" s="158"/>
      <c r="C146" s="158"/>
      <c r="D146" s="161" t="e">
        <f t="shared" ca="1" si="10"/>
        <v>#NAME?</v>
      </c>
      <c r="E146" s="162">
        <f t="shared" si="13"/>
        <v>21</v>
      </c>
      <c r="F146" s="163" t="e">
        <f t="shared" ca="1" si="11"/>
        <v>#NAME?</v>
      </c>
      <c r="G146" s="163" t="str">
        <f t="shared" ca="1" si="12"/>
        <v/>
      </c>
      <c r="H146" s="158"/>
      <c r="I146" s="158"/>
      <c r="J146" s="2"/>
      <c r="K146" s="2"/>
      <c r="L146" s="4"/>
      <c r="M146" s="2"/>
      <c r="N146" s="2"/>
    </row>
    <row r="147" spans="1:14" x14ac:dyDescent="0.25">
      <c r="A147" s="1"/>
      <c r="B147" s="158"/>
      <c r="C147" s="158"/>
      <c r="D147" s="161" t="e">
        <f t="shared" ca="1" si="10"/>
        <v>#NAME?</v>
      </c>
      <c r="E147" s="162">
        <f t="shared" si="13"/>
        <v>22</v>
      </c>
      <c r="F147" s="163" t="e">
        <f t="shared" ca="1" si="11"/>
        <v>#NAME?</v>
      </c>
      <c r="G147" s="163" t="str">
        <f t="shared" ca="1" si="12"/>
        <v/>
      </c>
      <c r="H147" s="158"/>
      <c r="I147" s="158"/>
      <c r="J147" s="2"/>
      <c r="K147" s="2"/>
      <c r="L147" s="4"/>
      <c r="M147" s="2"/>
      <c r="N147" s="2"/>
    </row>
    <row r="148" spans="1:14" x14ac:dyDescent="0.25">
      <c r="A148" s="1"/>
      <c r="B148" s="158"/>
      <c r="C148" s="158"/>
      <c r="D148" s="161" t="e">
        <f t="shared" ca="1" si="10"/>
        <v>#NAME?</v>
      </c>
      <c r="E148" s="162">
        <f t="shared" si="13"/>
        <v>23</v>
      </c>
      <c r="F148" s="163" t="e">
        <f t="shared" ca="1" si="11"/>
        <v>#NAME?</v>
      </c>
      <c r="G148" s="163" t="str">
        <f t="shared" ca="1" si="12"/>
        <v/>
      </c>
      <c r="H148" s="158"/>
      <c r="I148" s="158"/>
      <c r="J148" s="2"/>
      <c r="K148" s="2"/>
      <c r="L148" s="4"/>
      <c r="M148" s="2"/>
      <c r="N148" s="2"/>
    </row>
    <row r="149" spans="1:14" x14ac:dyDescent="0.25">
      <c r="A149" s="1"/>
      <c r="B149" s="158"/>
      <c r="C149" s="158"/>
      <c r="D149" s="161" t="e">
        <f t="shared" ca="1" si="10"/>
        <v>#NAME?</v>
      </c>
      <c r="E149" s="162">
        <f t="shared" si="13"/>
        <v>24</v>
      </c>
      <c r="F149" s="163" t="e">
        <f t="shared" ca="1" si="11"/>
        <v>#NAME?</v>
      </c>
      <c r="G149" s="163" t="str">
        <f t="shared" ca="1" si="12"/>
        <v/>
      </c>
      <c r="H149" s="158"/>
      <c r="I149" s="158"/>
      <c r="J149" s="2"/>
      <c r="K149" s="2"/>
      <c r="L149" s="4"/>
      <c r="M149" s="2"/>
      <c r="N149" s="2"/>
    </row>
    <row r="150" spans="1:14" x14ac:dyDescent="0.25">
      <c r="A150" s="1"/>
      <c r="B150" s="158"/>
      <c r="C150" s="158"/>
      <c r="D150" s="161" t="e">
        <f t="shared" ca="1" si="10"/>
        <v>#NAME?</v>
      </c>
      <c r="E150" s="162">
        <f t="shared" si="13"/>
        <v>25</v>
      </c>
      <c r="F150" s="163" t="e">
        <f t="shared" ca="1" si="11"/>
        <v>#NAME?</v>
      </c>
      <c r="G150" s="163" t="str">
        <f t="shared" ca="1" si="12"/>
        <v/>
      </c>
      <c r="H150" s="158"/>
      <c r="I150" s="158"/>
      <c r="J150" s="2"/>
      <c r="K150" s="2"/>
      <c r="L150" s="4"/>
      <c r="M150" s="2"/>
      <c r="N150" s="2"/>
    </row>
    <row r="151" spans="1:14" x14ac:dyDescent="0.25">
      <c r="A151" s="1"/>
      <c r="B151" s="158"/>
      <c r="C151" s="158"/>
      <c r="D151" s="161" t="e">
        <f t="shared" ca="1" si="10"/>
        <v>#NAME?</v>
      </c>
      <c r="E151" s="162">
        <f t="shared" si="13"/>
        <v>26</v>
      </c>
      <c r="F151" s="163" t="e">
        <f t="shared" ca="1" si="11"/>
        <v>#NAME?</v>
      </c>
      <c r="G151" s="163" t="str">
        <f t="shared" ca="1" si="12"/>
        <v/>
      </c>
      <c r="H151" s="158"/>
      <c r="I151" s="158"/>
      <c r="J151" s="2"/>
      <c r="K151" s="2"/>
      <c r="L151" s="4"/>
      <c r="M151" s="2"/>
      <c r="N151" s="2"/>
    </row>
    <row r="152" spans="1:14" x14ac:dyDescent="0.25">
      <c r="A152" s="1"/>
      <c r="B152" s="158"/>
      <c r="C152" s="158"/>
      <c r="D152" s="161" t="e">
        <f t="shared" ca="1" si="10"/>
        <v>#NAME?</v>
      </c>
      <c r="E152" s="162">
        <f t="shared" si="13"/>
        <v>27</v>
      </c>
      <c r="F152" s="163" t="e">
        <f t="shared" ca="1" si="11"/>
        <v>#NAME?</v>
      </c>
      <c r="G152" s="163" t="str">
        <f t="shared" ca="1" si="12"/>
        <v/>
      </c>
      <c r="H152" s="158"/>
      <c r="I152" s="158"/>
      <c r="J152" s="2"/>
      <c r="K152" s="2"/>
      <c r="L152" s="4"/>
      <c r="M152" s="2"/>
      <c r="N152" s="2"/>
    </row>
    <row r="153" spans="1:14" x14ac:dyDescent="0.25">
      <c r="A153" s="1"/>
      <c r="B153" s="158"/>
      <c r="C153" s="158"/>
      <c r="D153" s="161" t="e">
        <f t="shared" ca="1" si="10"/>
        <v>#NAME?</v>
      </c>
      <c r="E153" s="162">
        <f t="shared" si="13"/>
        <v>28</v>
      </c>
      <c r="F153" s="163" t="e">
        <f t="shared" ca="1" si="11"/>
        <v>#NAME?</v>
      </c>
      <c r="G153" s="163" t="str">
        <f t="shared" ca="1" si="12"/>
        <v/>
      </c>
      <c r="H153" s="158"/>
      <c r="I153" s="158"/>
      <c r="J153" s="2"/>
      <c r="K153" s="2"/>
      <c r="L153" s="4"/>
      <c r="M153" s="2"/>
      <c r="N153" s="2"/>
    </row>
    <row r="154" spans="1:14" x14ac:dyDescent="0.25">
      <c r="A154" s="1"/>
      <c r="B154" s="158"/>
      <c r="C154" s="158"/>
      <c r="D154" s="161" t="e">
        <f t="shared" ca="1" si="10"/>
        <v>#NAME?</v>
      </c>
      <c r="E154" s="162">
        <f t="shared" si="13"/>
        <v>29</v>
      </c>
      <c r="F154" s="163" t="e">
        <f t="shared" ca="1" si="11"/>
        <v>#NAME?</v>
      </c>
      <c r="G154" s="163" t="str">
        <f t="shared" ca="1" si="12"/>
        <v/>
      </c>
      <c r="H154" s="158"/>
      <c r="I154" s="158"/>
      <c r="J154" s="2"/>
      <c r="K154" s="2"/>
      <c r="L154" s="4"/>
      <c r="M154" s="2"/>
      <c r="N154" s="2"/>
    </row>
    <row r="155" spans="1:14" x14ac:dyDescent="0.25">
      <c r="A155" s="1"/>
      <c r="B155" s="158"/>
      <c r="C155" s="158"/>
      <c r="D155" s="161" t="e">
        <f t="shared" ca="1" si="10"/>
        <v>#NAME?</v>
      </c>
      <c r="E155" s="162">
        <f t="shared" si="13"/>
        <v>30</v>
      </c>
      <c r="F155" s="163" t="e">
        <f t="shared" ca="1" si="11"/>
        <v>#NAME?</v>
      </c>
      <c r="G155" s="163" t="str">
        <f t="shared" ca="1" si="12"/>
        <v/>
      </c>
      <c r="H155" s="158"/>
      <c r="I155" s="158"/>
      <c r="J155" s="2"/>
      <c r="K155" s="2"/>
      <c r="L155" s="4"/>
      <c r="M155" s="2"/>
      <c r="N155" s="2"/>
    </row>
    <row r="156" spans="1:14" x14ac:dyDescent="0.25">
      <c r="A156" s="1"/>
      <c r="B156" s="158"/>
      <c r="C156" s="158"/>
      <c r="D156" s="161" t="e">
        <f t="shared" ca="1" si="10"/>
        <v>#NAME?</v>
      </c>
      <c r="E156" s="162">
        <f t="shared" si="13"/>
        <v>31</v>
      </c>
      <c r="F156" s="163" t="e">
        <f t="shared" ca="1" si="11"/>
        <v>#NAME?</v>
      </c>
      <c r="G156" s="163" t="str">
        <f t="shared" ca="1" si="12"/>
        <v/>
      </c>
      <c r="H156" s="158"/>
      <c r="I156" s="158"/>
      <c r="J156" s="2"/>
      <c r="K156" s="2"/>
      <c r="L156" s="4"/>
      <c r="M156" s="2"/>
      <c r="N156" s="2"/>
    </row>
    <row r="157" spans="1:14" x14ac:dyDescent="0.25">
      <c r="A157" s="1"/>
      <c r="B157" s="158"/>
      <c r="C157" s="158"/>
      <c r="D157" s="161" t="e">
        <f t="shared" ca="1" si="10"/>
        <v>#NAME?</v>
      </c>
      <c r="E157" s="162">
        <f t="shared" si="13"/>
        <v>32</v>
      </c>
      <c r="F157" s="163" t="e">
        <f t="shared" ca="1" si="11"/>
        <v>#NAME?</v>
      </c>
      <c r="G157" s="163" t="str">
        <f t="shared" ca="1" si="12"/>
        <v/>
      </c>
      <c r="H157" s="158"/>
      <c r="I157" s="158"/>
      <c r="J157" s="2"/>
      <c r="K157" s="2"/>
      <c r="L157" s="4"/>
      <c r="M157" s="2"/>
      <c r="N157" s="2"/>
    </row>
    <row r="158" spans="1:14" x14ac:dyDescent="0.25">
      <c r="A158" s="1"/>
      <c r="B158" s="158"/>
      <c r="C158" s="158"/>
      <c r="D158" s="161" t="e">
        <f t="shared" ref="D158:D189" ca="1" si="14">geteilt(INDIRECT("B"&amp;MATCH("Dienstleistungen für die bei Widerruf",$B:$B,0)+9),"$",E158)</f>
        <v>#NAME?</v>
      </c>
      <c r="E158" s="162">
        <f t="shared" si="13"/>
        <v>33</v>
      </c>
      <c r="F158" s="163" t="e">
        <f t="shared" ca="1" si="11"/>
        <v>#NAME?</v>
      </c>
      <c r="G158" s="163" t="str">
        <f t="shared" ca="1" si="12"/>
        <v/>
      </c>
      <c r="H158" s="158"/>
      <c r="I158" s="158"/>
      <c r="J158" s="2"/>
      <c r="K158" s="2"/>
      <c r="L158" s="4"/>
      <c r="M158" s="2"/>
      <c r="N158" s="2"/>
    </row>
    <row r="159" spans="1:14" x14ac:dyDescent="0.25">
      <c r="A159" s="1"/>
      <c r="B159" s="158"/>
      <c r="C159" s="158"/>
      <c r="D159" s="161" t="e">
        <f t="shared" ca="1" si="14"/>
        <v>#NAME?</v>
      </c>
      <c r="E159" s="162">
        <f t="shared" si="13"/>
        <v>34</v>
      </c>
      <c r="F159" s="163" t="e">
        <f t="shared" ca="1" si="11"/>
        <v>#NAME?</v>
      </c>
      <c r="G159" s="163" t="str">
        <f t="shared" ca="1" si="12"/>
        <v/>
      </c>
      <c r="H159" s="158"/>
      <c r="I159" s="158"/>
      <c r="J159" s="2"/>
      <c r="K159" s="2"/>
      <c r="L159" s="4"/>
      <c r="M159" s="2"/>
      <c r="N159" s="2"/>
    </row>
    <row r="160" spans="1:14" x14ac:dyDescent="0.25">
      <c r="A160" s="1"/>
      <c r="B160" s="158"/>
      <c r="C160" s="158"/>
      <c r="D160" s="161" t="e">
        <f t="shared" ca="1" si="14"/>
        <v>#NAME?</v>
      </c>
      <c r="E160" s="162">
        <f t="shared" si="13"/>
        <v>35</v>
      </c>
      <c r="F160" s="163" t="e">
        <f t="shared" ca="1" si="11"/>
        <v>#NAME?</v>
      </c>
      <c r="G160" s="163" t="str">
        <f t="shared" ca="1" si="12"/>
        <v/>
      </c>
      <c r="H160" s="158"/>
      <c r="I160" s="158"/>
      <c r="J160" s="2"/>
      <c r="K160" s="2"/>
      <c r="L160" s="4"/>
      <c r="M160" s="2"/>
      <c r="N160" s="2"/>
    </row>
    <row r="161" spans="1:14" x14ac:dyDescent="0.25">
      <c r="A161" s="1"/>
      <c r="B161" s="158"/>
      <c r="C161" s="158"/>
      <c r="D161" s="161" t="e">
        <f t="shared" ca="1" si="14"/>
        <v>#NAME?</v>
      </c>
      <c r="E161" s="162">
        <f t="shared" si="13"/>
        <v>36</v>
      </c>
      <c r="F161" s="163" t="e">
        <f t="shared" ca="1" si="11"/>
        <v>#NAME?</v>
      </c>
      <c r="G161" s="163" t="str">
        <f t="shared" ca="1" si="12"/>
        <v/>
      </c>
      <c r="H161" s="158"/>
      <c r="I161" s="158"/>
      <c r="J161" s="2"/>
      <c r="K161" s="2"/>
      <c r="L161" s="4"/>
      <c r="M161" s="2"/>
      <c r="N161" s="2"/>
    </row>
    <row r="162" spans="1:14" x14ac:dyDescent="0.25">
      <c r="A162" s="1"/>
      <c r="B162" s="158"/>
      <c r="C162" s="158"/>
      <c r="D162" s="161" t="e">
        <f t="shared" ca="1" si="14"/>
        <v>#NAME?</v>
      </c>
      <c r="E162" s="162">
        <f t="shared" si="13"/>
        <v>37</v>
      </c>
      <c r="F162" s="163" t="e">
        <f t="shared" ca="1" si="11"/>
        <v>#NAME?</v>
      </c>
      <c r="G162" s="163" t="str">
        <f t="shared" ca="1" si="12"/>
        <v/>
      </c>
      <c r="H162" s="158"/>
      <c r="I162" s="158"/>
      <c r="J162" s="2"/>
      <c r="K162" s="2"/>
      <c r="L162" s="4"/>
      <c r="M162" s="2"/>
      <c r="N162" s="2"/>
    </row>
    <row r="163" spans="1:14" x14ac:dyDescent="0.25">
      <c r="A163" s="1"/>
      <c r="B163" s="158"/>
      <c r="C163" s="158"/>
      <c r="D163" s="161" t="e">
        <f t="shared" ca="1" si="14"/>
        <v>#NAME?</v>
      </c>
      <c r="E163" s="162">
        <f t="shared" si="13"/>
        <v>38</v>
      </c>
      <c r="F163" s="163" t="e">
        <f t="shared" ca="1" si="11"/>
        <v>#NAME?</v>
      </c>
      <c r="G163" s="163" t="str">
        <f t="shared" ca="1" si="12"/>
        <v/>
      </c>
      <c r="H163" s="158"/>
      <c r="I163" s="158"/>
      <c r="J163" s="2"/>
      <c r="K163" s="2"/>
      <c r="L163" s="4"/>
      <c r="M163" s="2"/>
      <c r="N163" s="2"/>
    </row>
    <row r="164" spans="1:14" x14ac:dyDescent="0.25">
      <c r="A164" s="1"/>
      <c r="B164" s="158"/>
      <c r="C164" s="158"/>
      <c r="D164" s="161" t="e">
        <f t="shared" ca="1" si="14"/>
        <v>#NAME?</v>
      </c>
      <c r="E164" s="162">
        <f t="shared" si="13"/>
        <v>39</v>
      </c>
      <c r="F164" s="163" t="e">
        <f t="shared" ca="1" si="11"/>
        <v>#NAME?</v>
      </c>
      <c r="G164" s="163" t="str">
        <f t="shared" ca="1" si="12"/>
        <v/>
      </c>
      <c r="H164" s="158"/>
      <c r="I164" s="158"/>
      <c r="J164" s="2"/>
      <c r="K164" s="2"/>
      <c r="L164" s="4"/>
      <c r="M164" s="2"/>
      <c r="N164" s="2"/>
    </row>
    <row r="165" spans="1:14" x14ac:dyDescent="0.25">
      <c r="A165" s="1"/>
      <c r="B165" s="158"/>
      <c r="C165" s="158"/>
      <c r="D165" s="161" t="e">
        <f t="shared" ca="1" si="14"/>
        <v>#NAME?</v>
      </c>
      <c r="E165" s="162">
        <f t="shared" si="13"/>
        <v>40</v>
      </c>
      <c r="F165" s="163" t="e">
        <f t="shared" ca="1" si="11"/>
        <v>#NAME?</v>
      </c>
      <c r="G165" s="163" t="str">
        <f t="shared" ca="1" si="12"/>
        <v/>
      </c>
      <c r="H165" s="158"/>
      <c r="I165" s="158"/>
      <c r="J165" s="2"/>
      <c r="K165" s="2"/>
      <c r="L165" s="4"/>
      <c r="M165" s="2"/>
      <c r="N165" s="2"/>
    </row>
    <row r="166" spans="1:14" x14ac:dyDescent="0.25">
      <c r="A166" s="1"/>
      <c r="B166" s="158"/>
      <c r="C166" s="158"/>
      <c r="D166" s="161" t="e">
        <f t="shared" ca="1" si="14"/>
        <v>#NAME?</v>
      </c>
      <c r="E166" s="162">
        <f t="shared" si="13"/>
        <v>41</v>
      </c>
      <c r="F166" s="163" t="e">
        <f t="shared" ca="1" si="11"/>
        <v>#NAME?</v>
      </c>
      <c r="G166" s="163" t="str">
        <f t="shared" ca="1" si="12"/>
        <v/>
      </c>
      <c r="H166" s="158"/>
      <c r="I166" s="158"/>
      <c r="J166" s="2"/>
      <c r="K166" s="2"/>
      <c r="L166" s="4"/>
      <c r="M166" s="2"/>
      <c r="N166" s="2"/>
    </row>
    <row r="167" spans="1:14" x14ac:dyDescent="0.25">
      <c r="A167" s="1"/>
      <c r="B167" s="158"/>
      <c r="C167" s="158"/>
      <c r="D167" s="161" t="e">
        <f t="shared" ca="1" si="14"/>
        <v>#NAME?</v>
      </c>
      <c r="E167" s="162">
        <f t="shared" si="13"/>
        <v>42</v>
      </c>
      <c r="F167" s="163" t="e">
        <f t="shared" ca="1" si="11"/>
        <v>#NAME?</v>
      </c>
      <c r="G167" s="163" t="str">
        <f t="shared" ca="1" si="12"/>
        <v/>
      </c>
      <c r="H167" s="158"/>
      <c r="I167" s="158"/>
      <c r="J167" s="2"/>
      <c r="K167" s="2"/>
      <c r="L167" s="4"/>
      <c r="M167" s="2"/>
      <c r="N167" s="2"/>
    </row>
    <row r="168" spans="1:14" x14ac:dyDescent="0.25">
      <c r="A168" s="1"/>
      <c r="B168" s="158"/>
      <c r="C168" s="158"/>
      <c r="D168" s="161" t="e">
        <f t="shared" ca="1" si="14"/>
        <v>#NAME?</v>
      </c>
      <c r="E168" s="162">
        <f t="shared" si="13"/>
        <v>43</v>
      </c>
      <c r="F168" s="163" t="e">
        <f t="shared" ca="1" si="11"/>
        <v>#NAME?</v>
      </c>
      <c r="G168" s="163" t="str">
        <f t="shared" ca="1" si="12"/>
        <v/>
      </c>
      <c r="H168" s="158"/>
      <c r="I168" s="158"/>
      <c r="J168" s="2"/>
      <c r="K168" s="2"/>
      <c r="L168" s="4"/>
      <c r="M168" s="2"/>
      <c r="N168" s="2"/>
    </row>
    <row r="169" spans="1:14" x14ac:dyDescent="0.25">
      <c r="A169" s="1"/>
      <c r="B169" s="158"/>
      <c r="C169" s="158"/>
      <c r="D169" s="161" t="e">
        <f t="shared" ca="1" si="14"/>
        <v>#NAME?</v>
      </c>
      <c r="E169" s="162">
        <f t="shared" si="13"/>
        <v>44</v>
      </c>
      <c r="F169" s="163" t="e">
        <f t="shared" ca="1" si="11"/>
        <v>#NAME?</v>
      </c>
      <c r="G169" s="163" t="str">
        <f t="shared" ca="1" si="12"/>
        <v/>
      </c>
      <c r="H169" s="158"/>
      <c r="I169" s="158"/>
      <c r="J169" s="2"/>
      <c r="K169" s="2"/>
      <c r="L169" s="4"/>
      <c r="M169" s="2"/>
      <c r="N169" s="2"/>
    </row>
    <row r="170" spans="1:14" x14ac:dyDescent="0.25">
      <c r="A170" s="1"/>
      <c r="B170" s="158"/>
      <c r="C170" s="158"/>
      <c r="D170" s="161" t="e">
        <f t="shared" ca="1" si="14"/>
        <v>#NAME?</v>
      </c>
      <c r="E170" s="162">
        <f t="shared" si="13"/>
        <v>45</v>
      </c>
      <c r="F170" s="163" t="e">
        <f t="shared" ca="1" si="11"/>
        <v>#NAME?</v>
      </c>
      <c r="G170" s="163" t="str">
        <f t="shared" ca="1" si="12"/>
        <v/>
      </c>
      <c r="H170" s="158"/>
      <c r="I170" s="158"/>
      <c r="J170" s="2"/>
      <c r="K170" s="2"/>
      <c r="L170" s="4"/>
      <c r="M170" s="2"/>
      <c r="N170" s="2"/>
    </row>
    <row r="171" spans="1:14" x14ac:dyDescent="0.25">
      <c r="A171" s="1"/>
      <c r="B171" s="158"/>
      <c r="C171" s="158"/>
      <c r="D171" s="161" t="e">
        <f t="shared" ca="1" si="14"/>
        <v>#NAME?</v>
      </c>
      <c r="E171" s="162">
        <f t="shared" si="13"/>
        <v>46</v>
      </c>
      <c r="F171" s="163" t="e">
        <f t="shared" ca="1" si="11"/>
        <v>#NAME?</v>
      </c>
      <c r="G171" s="163" t="str">
        <f t="shared" ca="1" si="12"/>
        <v/>
      </c>
      <c r="H171" s="158"/>
      <c r="I171" s="158"/>
      <c r="J171" s="2"/>
      <c r="K171" s="2"/>
      <c r="L171" s="4"/>
      <c r="M171" s="2"/>
      <c r="N171" s="2"/>
    </row>
    <row r="172" spans="1:14" x14ac:dyDescent="0.25">
      <c r="A172" s="1"/>
      <c r="B172" s="158"/>
      <c r="C172" s="158"/>
      <c r="D172" s="161" t="e">
        <f t="shared" ca="1" si="14"/>
        <v>#NAME?</v>
      </c>
      <c r="E172" s="162">
        <f t="shared" si="13"/>
        <v>47</v>
      </c>
      <c r="F172" s="163" t="e">
        <f t="shared" ca="1" si="11"/>
        <v>#NAME?</v>
      </c>
      <c r="G172" s="163" t="str">
        <f t="shared" ca="1" si="12"/>
        <v/>
      </c>
      <c r="H172" s="158"/>
      <c r="I172" s="158"/>
      <c r="J172" s="2"/>
      <c r="K172" s="2"/>
      <c r="L172" s="4"/>
      <c r="M172" s="2"/>
      <c r="N172" s="2"/>
    </row>
    <row r="173" spans="1:14" x14ac:dyDescent="0.25">
      <c r="A173" s="1"/>
      <c r="B173" s="158"/>
      <c r="C173" s="158"/>
      <c r="D173" s="161" t="e">
        <f t="shared" ca="1" si="14"/>
        <v>#NAME?</v>
      </c>
      <c r="E173" s="162">
        <f t="shared" si="13"/>
        <v>48</v>
      </c>
      <c r="F173" s="163" t="e">
        <f t="shared" ca="1" si="11"/>
        <v>#NAME?</v>
      </c>
      <c r="G173" s="163" t="str">
        <f t="shared" ca="1" si="12"/>
        <v/>
      </c>
      <c r="H173" s="158"/>
      <c r="I173" s="158"/>
      <c r="J173" s="2"/>
      <c r="K173" s="2"/>
      <c r="L173" s="4"/>
      <c r="M173" s="2"/>
      <c r="N173" s="2"/>
    </row>
    <row r="174" spans="1:14" x14ac:dyDescent="0.25">
      <c r="A174" s="1"/>
      <c r="B174" s="158"/>
      <c r="C174" s="158"/>
      <c r="D174" s="161" t="e">
        <f t="shared" ca="1" si="14"/>
        <v>#NAME?</v>
      </c>
      <c r="E174" s="162">
        <f t="shared" si="13"/>
        <v>49</v>
      </c>
      <c r="F174" s="163" t="e">
        <f t="shared" ca="1" si="11"/>
        <v>#NAME?</v>
      </c>
      <c r="G174" s="163" t="str">
        <f t="shared" ca="1" si="12"/>
        <v/>
      </c>
      <c r="H174" s="158"/>
      <c r="I174" s="158"/>
      <c r="J174" s="2"/>
      <c r="K174" s="2"/>
      <c r="L174" s="4"/>
      <c r="M174" s="2"/>
      <c r="N174" s="2"/>
    </row>
    <row r="175" spans="1:14" x14ac:dyDescent="0.25">
      <c r="A175" s="1"/>
      <c r="B175" s="158"/>
      <c r="C175" s="158"/>
      <c r="D175" s="161" t="e">
        <f t="shared" ca="1" si="14"/>
        <v>#NAME?</v>
      </c>
      <c r="E175" s="162">
        <f t="shared" si="13"/>
        <v>50</v>
      </c>
      <c r="F175" s="163" t="e">
        <f t="shared" ca="1" si="11"/>
        <v>#NAME?</v>
      </c>
      <c r="G175" s="163" t="str">
        <f t="shared" ca="1" si="12"/>
        <v/>
      </c>
      <c r="H175" s="158"/>
      <c r="I175" s="158"/>
      <c r="J175" s="2"/>
      <c r="K175" s="2"/>
      <c r="L175" s="4"/>
      <c r="M175" s="2"/>
      <c r="N175" s="2"/>
    </row>
    <row r="176" spans="1:14" x14ac:dyDescent="0.25">
      <c r="A176" s="1"/>
      <c r="B176" s="158"/>
      <c r="C176" s="158"/>
      <c r="D176" s="161" t="e">
        <f t="shared" ca="1" si="14"/>
        <v>#NAME?</v>
      </c>
      <c r="E176" s="162">
        <f t="shared" si="13"/>
        <v>51</v>
      </c>
      <c r="F176" s="163" t="e">
        <f t="shared" ca="1" si="11"/>
        <v>#NAME?</v>
      </c>
      <c r="G176" s="163" t="str">
        <f t="shared" ca="1" si="12"/>
        <v/>
      </c>
      <c r="H176" s="158"/>
      <c r="I176" s="158"/>
      <c r="J176" s="2"/>
      <c r="K176" s="2"/>
      <c r="L176" s="4"/>
      <c r="M176" s="2"/>
      <c r="N176" s="2"/>
    </row>
    <row r="177" spans="1:14" x14ac:dyDescent="0.25">
      <c r="A177" s="1"/>
      <c r="B177" s="158"/>
      <c r="C177" s="158"/>
      <c r="D177" s="161" t="e">
        <f t="shared" ca="1" si="14"/>
        <v>#NAME?</v>
      </c>
      <c r="E177" s="162">
        <f t="shared" si="13"/>
        <v>52</v>
      </c>
      <c r="F177" s="163" t="e">
        <f t="shared" ca="1" si="11"/>
        <v>#NAME?</v>
      </c>
      <c r="G177" s="163" t="str">
        <f t="shared" ca="1" si="12"/>
        <v/>
      </c>
      <c r="H177" s="158"/>
      <c r="I177" s="158"/>
      <c r="J177" s="2"/>
      <c r="K177" s="2"/>
      <c r="L177" s="4"/>
      <c r="M177" s="2"/>
      <c r="N177" s="2"/>
    </row>
    <row r="178" spans="1:14" x14ac:dyDescent="0.25">
      <c r="A178" s="1"/>
      <c r="B178" s="158"/>
      <c r="C178" s="158"/>
      <c r="D178" s="161" t="e">
        <f t="shared" ca="1" si="14"/>
        <v>#NAME?</v>
      </c>
      <c r="E178" s="162">
        <f t="shared" si="13"/>
        <v>53</v>
      </c>
      <c r="F178" s="163" t="e">
        <f t="shared" ca="1" si="11"/>
        <v>#NAME?</v>
      </c>
      <c r="G178" s="163" t="str">
        <f t="shared" ca="1" si="12"/>
        <v/>
      </c>
      <c r="H178" s="158"/>
      <c r="I178" s="158"/>
      <c r="J178" s="2"/>
      <c r="K178" s="2"/>
      <c r="L178" s="4"/>
      <c r="M178" s="2"/>
      <c r="N178" s="2"/>
    </row>
    <row r="179" spans="1:14" x14ac:dyDescent="0.25">
      <c r="A179" s="1"/>
      <c r="B179" s="158"/>
      <c r="C179" s="158"/>
      <c r="D179" s="161" t="e">
        <f t="shared" ca="1" si="14"/>
        <v>#NAME?</v>
      </c>
      <c r="E179" s="162">
        <f t="shared" si="13"/>
        <v>54</v>
      </c>
      <c r="F179" s="163" t="e">
        <f t="shared" ca="1" si="11"/>
        <v>#NAME?</v>
      </c>
      <c r="G179" s="163" t="str">
        <f t="shared" ca="1" si="12"/>
        <v/>
      </c>
      <c r="H179" s="158"/>
      <c r="I179" s="158"/>
      <c r="J179" s="2"/>
      <c r="K179" s="2"/>
      <c r="L179" s="4"/>
      <c r="M179" s="2"/>
      <c r="N179" s="2"/>
    </row>
    <row r="180" spans="1:14" x14ac:dyDescent="0.25">
      <c r="A180" s="1"/>
      <c r="B180" s="158"/>
      <c r="C180" s="158"/>
      <c r="D180" s="161" t="e">
        <f t="shared" ca="1" si="14"/>
        <v>#NAME?</v>
      </c>
      <c r="E180" s="162">
        <f t="shared" si="13"/>
        <v>55</v>
      </c>
      <c r="F180" s="163" t="e">
        <f t="shared" ca="1" si="11"/>
        <v>#NAME?</v>
      </c>
      <c r="G180" s="163" t="str">
        <f t="shared" ca="1" si="12"/>
        <v/>
      </c>
      <c r="H180" s="158"/>
      <c r="I180" s="158"/>
      <c r="J180" s="2"/>
      <c r="K180" s="2"/>
      <c r="L180" s="4"/>
      <c r="M180" s="2"/>
      <c r="N180" s="2"/>
    </row>
    <row r="181" spans="1:14" x14ac:dyDescent="0.25">
      <c r="A181" s="1"/>
      <c r="B181" s="158"/>
      <c r="C181" s="158"/>
      <c r="D181" s="161" t="e">
        <f t="shared" ca="1" si="14"/>
        <v>#NAME?</v>
      </c>
      <c r="E181" s="162">
        <f t="shared" si="13"/>
        <v>56</v>
      </c>
      <c r="F181" s="163" t="e">
        <f t="shared" ca="1" si="11"/>
        <v>#NAME?</v>
      </c>
      <c r="G181" s="163" t="str">
        <f t="shared" ca="1" si="12"/>
        <v/>
      </c>
      <c r="H181" s="158"/>
      <c r="I181" s="158"/>
      <c r="J181" s="2"/>
      <c r="K181" s="2"/>
      <c r="L181" s="4"/>
      <c r="M181" s="2"/>
      <c r="N181" s="2"/>
    </row>
    <row r="182" spans="1:14" x14ac:dyDescent="0.25">
      <c r="A182" s="1"/>
      <c r="B182" s="158"/>
      <c r="C182" s="158"/>
      <c r="D182" s="161" t="e">
        <f t="shared" ca="1" si="14"/>
        <v>#NAME?</v>
      </c>
      <c r="E182" s="162">
        <f t="shared" si="13"/>
        <v>57</v>
      </c>
      <c r="F182" s="163" t="e">
        <f t="shared" ca="1" si="11"/>
        <v>#NAME?</v>
      </c>
      <c r="G182" s="163" t="str">
        <f t="shared" ca="1" si="12"/>
        <v/>
      </c>
      <c r="H182" s="158"/>
      <c r="I182" s="158"/>
      <c r="J182" s="2"/>
      <c r="K182" s="2"/>
      <c r="L182" s="4"/>
      <c r="M182" s="2"/>
      <c r="N182" s="2"/>
    </row>
    <row r="183" spans="1:14" x14ac:dyDescent="0.25">
      <c r="A183" s="1"/>
      <c r="B183" s="158"/>
      <c r="C183" s="158"/>
      <c r="D183" s="161" t="e">
        <f t="shared" ca="1" si="14"/>
        <v>#NAME?</v>
      </c>
      <c r="E183" s="162">
        <f t="shared" si="13"/>
        <v>58</v>
      </c>
      <c r="F183" s="163" t="e">
        <f t="shared" ca="1" si="11"/>
        <v>#NAME?</v>
      </c>
      <c r="G183" s="163" t="str">
        <f t="shared" ca="1" si="12"/>
        <v/>
      </c>
      <c r="H183" s="158"/>
      <c r="I183" s="158"/>
      <c r="J183" s="2"/>
      <c r="K183" s="2"/>
      <c r="L183" s="4"/>
      <c r="M183" s="2"/>
      <c r="N183" s="2"/>
    </row>
    <row r="184" spans="1:14" x14ac:dyDescent="0.25">
      <c r="A184" s="1"/>
      <c r="B184" s="158"/>
      <c r="C184" s="158"/>
      <c r="D184" s="161" t="e">
        <f t="shared" ca="1" si="14"/>
        <v>#NAME?</v>
      </c>
      <c r="E184" s="162">
        <f t="shared" si="13"/>
        <v>59</v>
      </c>
      <c r="F184" s="163" t="e">
        <f t="shared" ca="1" si="11"/>
        <v>#NAME?</v>
      </c>
      <c r="G184" s="163" t="str">
        <f t="shared" ca="1" si="12"/>
        <v/>
      </c>
      <c r="H184" s="158"/>
      <c r="I184" s="158"/>
      <c r="J184" s="2"/>
      <c r="K184" s="2"/>
      <c r="L184" s="4"/>
      <c r="M184" s="2"/>
      <c r="N184" s="2"/>
    </row>
    <row r="185" spans="1:14" x14ac:dyDescent="0.25">
      <c r="A185" s="1"/>
      <c r="B185" s="158"/>
      <c r="C185" s="158"/>
      <c r="D185" s="161" t="e">
        <f t="shared" ca="1" si="14"/>
        <v>#NAME?</v>
      </c>
      <c r="E185" s="162">
        <f t="shared" si="13"/>
        <v>60</v>
      </c>
      <c r="F185" s="163" t="e">
        <f t="shared" ca="1" si="11"/>
        <v>#NAME?</v>
      </c>
      <c r="G185" s="163" t="str">
        <f t="shared" ca="1" si="12"/>
        <v/>
      </c>
      <c r="H185" s="158"/>
      <c r="I185" s="158"/>
      <c r="J185" s="2"/>
      <c r="K185" s="2"/>
      <c r="L185" s="4"/>
      <c r="M185" s="2"/>
      <c r="N185" s="2"/>
    </row>
    <row r="186" spans="1:14" x14ac:dyDescent="0.25">
      <c r="A186" s="1"/>
      <c r="B186" s="158"/>
      <c r="C186" s="158"/>
      <c r="D186" s="161" t="e">
        <f t="shared" ca="1" si="14"/>
        <v>#NAME?</v>
      </c>
      <c r="E186" s="162">
        <f t="shared" si="13"/>
        <v>61</v>
      </c>
      <c r="F186" s="163" t="e">
        <f t="shared" ca="1" si="11"/>
        <v>#NAME?</v>
      </c>
      <c r="G186" s="163" t="str">
        <f t="shared" ca="1" si="12"/>
        <v/>
      </c>
      <c r="H186" s="158"/>
      <c r="I186" s="158"/>
      <c r="J186" s="2"/>
      <c r="K186" s="2"/>
      <c r="L186" s="4"/>
      <c r="M186" s="2"/>
      <c r="N186" s="2"/>
    </row>
    <row r="187" spans="1:14" x14ac:dyDescent="0.25">
      <c r="A187" s="1"/>
      <c r="B187" s="158"/>
      <c r="C187" s="158"/>
      <c r="D187" s="161" t="e">
        <f t="shared" ca="1" si="14"/>
        <v>#NAME?</v>
      </c>
      <c r="E187" s="162">
        <f t="shared" si="13"/>
        <v>62</v>
      </c>
      <c r="F187" s="163" t="e">
        <f t="shared" ca="1" si="11"/>
        <v>#NAME?</v>
      </c>
      <c r="G187" s="163" t="str">
        <f t="shared" ca="1" si="12"/>
        <v/>
      </c>
      <c r="H187" s="158"/>
      <c r="I187" s="158"/>
      <c r="J187" s="2"/>
      <c r="K187" s="2"/>
      <c r="L187" s="4"/>
      <c r="M187" s="2"/>
      <c r="N187" s="2"/>
    </row>
    <row r="188" spans="1:14" x14ac:dyDescent="0.25">
      <c r="A188" s="1"/>
      <c r="B188" s="158"/>
      <c r="C188" s="158"/>
      <c r="D188" s="161" t="e">
        <f t="shared" ca="1" si="14"/>
        <v>#NAME?</v>
      </c>
      <c r="E188" s="162">
        <f t="shared" si="13"/>
        <v>63</v>
      </c>
      <c r="F188" s="163" t="e">
        <f t="shared" ca="1" si="11"/>
        <v>#NAME?</v>
      </c>
      <c r="G188" s="163" t="str">
        <f t="shared" ca="1" si="12"/>
        <v/>
      </c>
      <c r="H188" s="158"/>
      <c r="I188" s="158"/>
      <c r="J188" s="2"/>
      <c r="K188" s="2"/>
      <c r="L188" s="4"/>
      <c r="M188" s="2"/>
      <c r="N188" s="2"/>
    </row>
    <row r="189" spans="1:14" x14ac:dyDescent="0.25">
      <c r="A189" s="1"/>
      <c r="B189" s="158"/>
      <c r="C189" s="158"/>
      <c r="D189" s="161" t="e">
        <f t="shared" ca="1" si="14"/>
        <v>#NAME?</v>
      </c>
      <c r="E189" s="162">
        <f t="shared" si="13"/>
        <v>64</v>
      </c>
      <c r="F189" s="163" t="e">
        <f t="shared" ca="1" si="11"/>
        <v>#NAME?</v>
      </c>
      <c r="G189" s="163" t="str">
        <f t="shared" ca="1" si="12"/>
        <v/>
      </c>
      <c r="H189" s="158"/>
      <c r="I189" s="158"/>
      <c r="J189" s="2"/>
      <c r="K189" s="2"/>
      <c r="L189" s="4"/>
      <c r="M189" s="2"/>
      <c r="N189" s="2"/>
    </row>
    <row r="190" spans="1:14" x14ac:dyDescent="0.25">
      <c r="A190" s="1"/>
      <c r="B190" s="158"/>
      <c r="C190" s="158"/>
      <c r="D190" s="161" t="e">
        <f t="shared" ref="D190:D214" ca="1" si="15">geteilt(INDIRECT("B"&amp;MATCH("Dienstleistungen für die bei Widerruf",$B:$B,0)+9),"$",E190)</f>
        <v>#NAME?</v>
      </c>
      <c r="E190" s="162">
        <f t="shared" si="13"/>
        <v>65</v>
      </c>
      <c r="F190" s="163" t="e">
        <f t="shared" ref="F190:F214" ca="1" si="16">IFERROR(geteilt(D190,"#",1)*1,geteilt(D190,"#",1))</f>
        <v>#NAME?</v>
      </c>
      <c r="G190" s="163" t="str">
        <f t="shared" ca="1" si="12"/>
        <v/>
      </c>
      <c r="H190" s="158"/>
      <c r="I190" s="158"/>
      <c r="J190" s="2"/>
      <c r="K190" s="2"/>
      <c r="L190" s="4"/>
      <c r="M190" s="2"/>
      <c r="N190" s="2"/>
    </row>
    <row r="191" spans="1:14" x14ac:dyDescent="0.25">
      <c r="A191" s="1"/>
      <c r="B191" s="158"/>
      <c r="C191" s="158"/>
      <c r="D191" s="161" t="e">
        <f t="shared" ca="1" si="15"/>
        <v>#NAME?</v>
      </c>
      <c r="E191" s="162">
        <f t="shared" si="13"/>
        <v>66</v>
      </c>
      <c r="F191" s="163" t="e">
        <f t="shared" ca="1" si="16"/>
        <v>#NAME?</v>
      </c>
      <c r="G191" s="163" t="str">
        <f t="shared" ref="G191:G214" ca="1" si="17">IFERROR(geteilt(D191,"#",2)*1,"")</f>
        <v/>
      </c>
      <c r="H191" s="158"/>
      <c r="I191" s="158"/>
      <c r="J191" s="2"/>
      <c r="K191" s="2"/>
      <c r="L191" s="4"/>
      <c r="M191" s="2"/>
      <c r="N191" s="2"/>
    </row>
    <row r="192" spans="1:14" x14ac:dyDescent="0.25">
      <c r="A192" s="1"/>
      <c r="B192" s="158"/>
      <c r="C192" s="158"/>
      <c r="D192" s="161" t="e">
        <f t="shared" ca="1" si="15"/>
        <v>#NAME?</v>
      </c>
      <c r="E192" s="162">
        <f t="shared" ref="E192:E214" si="18">E191+1</f>
        <v>67</v>
      </c>
      <c r="F192" s="163" t="e">
        <f t="shared" ca="1" si="16"/>
        <v>#NAME?</v>
      </c>
      <c r="G192" s="163" t="str">
        <f t="shared" ca="1" si="17"/>
        <v/>
      </c>
      <c r="H192" s="158"/>
      <c r="I192" s="158"/>
      <c r="J192" s="2"/>
      <c r="K192" s="2"/>
      <c r="L192" s="4"/>
      <c r="M192" s="2"/>
      <c r="N192" s="2"/>
    </row>
    <row r="193" spans="1:14" x14ac:dyDescent="0.25">
      <c r="A193" s="1"/>
      <c r="B193" s="158"/>
      <c r="C193" s="158"/>
      <c r="D193" s="161" t="e">
        <f t="shared" ca="1" si="15"/>
        <v>#NAME?</v>
      </c>
      <c r="E193" s="162">
        <f t="shared" si="18"/>
        <v>68</v>
      </c>
      <c r="F193" s="163" t="e">
        <f t="shared" ca="1" si="16"/>
        <v>#NAME?</v>
      </c>
      <c r="G193" s="163" t="str">
        <f t="shared" ca="1" si="17"/>
        <v/>
      </c>
      <c r="H193" s="158"/>
      <c r="I193" s="158"/>
      <c r="J193" s="2"/>
      <c r="K193" s="2"/>
      <c r="L193" s="4"/>
      <c r="M193" s="2"/>
      <c r="N193" s="2"/>
    </row>
    <row r="194" spans="1:14" x14ac:dyDescent="0.25">
      <c r="A194" s="1"/>
      <c r="B194" s="158"/>
      <c r="C194" s="158"/>
      <c r="D194" s="161" t="e">
        <f t="shared" ca="1" si="15"/>
        <v>#NAME?</v>
      </c>
      <c r="E194" s="162">
        <f t="shared" si="18"/>
        <v>69</v>
      </c>
      <c r="F194" s="163" t="e">
        <f t="shared" ca="1" si="16"/>
        <v>#NAME?</v>
      </c>
      <c r="G194" s="163" t="str">
        <f t="shared" ca="1" si="17"/>
        <v/>
      </c>
      <c r="H194" s="158"/>
      <c r="I194" s="158"/>
      <c r="J194" s="2"/>
      <c r="K194" s="2"/>
      <c r="L194" s="4"/>
      <c r="M194" s="2"/>
      <c r="N194" s="2"/>
    </row>
    <row r="195" spans="1:14" x14ac:dyDescent="0.25">
      <c r="A195" s="1"/>
      <c r="B195" s="158"/>
      <c r="C195" s="158"/>
      <c r="D195" s="161" t="e">
        <f t="shared" ca="1" si="15"/>
        <v>#NAME?</v>
      </c>
      <c r="E195" s="162">
        <f t="shared" si="18"/>
        <v>70</v>
      </c>
      <c r="F195" s="163" t="e">
        <f t="shared" ca="1" si="16"/>
        <v>#NAME?</v>
      </c>
      <c r="G195" s="163" t="str">
        <f t="shared" ca="1" si="17"/>
        <v/>
      </c>
      <c r="H195" s="158"/>
      <c r="I195" s="158"/>
      <c r="J195" s="2"/>
      <c r="K195" s="2"/>
      <c r="L195" s="4"/>
      <c r="M195" s="2"/>
      <c r="N195" s="2"/>
    </row>
    <row r="196" spans="1:14" x14ac:dyDescent="0.25">
      <c r="A196" s="1"/>
      <c r="B196" s="158"/>
      <c r="C196" s="158"/>
      <c r="D196" s="161" t="e">
        <f t="shared" ca="1" si="15"/>
        <v>#NAME?</v>
      </c>
      <c r="E196" s="162">
        <f t="shared" si="18"/>
        <v>71</v>
      </c>
      <c r="F196" s="163" t="e">
        <f t="shared" ca="1" si="16"/>
        <v>#NAME?</v>
      </c>
      <c r="G196" s="163" t="str">
        <f t="shared" ca="1" si="17"/>
        <v/>
      </c>
      <c r="H196" s="158"/>
      <c r="I196" s="158"/>
      <c r="J196" s="2"/>
      <c r="K196" s="2"/>
      <c r="L196" s="4"/>
      <c r="M196" s="2"/>
      <c r="N196" s="2"/>
    </row>
    <row r="197" spans="1:14" x14ac:dyDescent="0.25">
      <c r="A197" s="1"/>
      <c r="B197" s="158"/>
      <c r="C197" s="158"/>
      <c r="D197" s="161" t="e">
        <f t="shared" ca="1" si="15"/>
        <v>#NAME?</v>
      </c>
      <c r="E197" s="162">
        <f t="shared" si="18"/>
        <v>72</v>
      </c>
      <c r="F197" s="163" t="e">
        <f t="shared" ca="1" si="16"/>
        <v>#NAME?</v>
      </c>
      <c r="G197" s="163" t="str">
        <f t="shared" ca="1" si="17"/>
        <v/>
      </c>
      <c r="H197" s="158"/>
      <c r="I197" s="158"/>
      <c r="J197" s="2"/>
      <c r="K197" s="2"/>
      <c r="L197" s="4"/>
      <c r="M197" s="2"/>
      <c r="N197" s="2"/>
    </row>
    <row r="198" spans="1:14" x14ac:dyDescent="0.25">
      <c r="A198" s="1"/>
      <c r="B198" s="158"/>
      <c r="C198" s="158"/>
      <c r="D198" s="161" t="e">
        <f t="shared" ca="1" si="15"/>
        <v>#NAME?</v>
      </c>
      <c r="E198" s="162">
        <f t="shared" si="18"/>
        <v>73</v>
      </c>
      <c r="F198" s="163" t="e">
        <f t="shared" ca="1" si="16"/>
        <v>#NAME?</v>
      </c>
      <c r="G198" s="163" t="str">
        <f t="shared" ca="1" si="17"/>
        <v/>
      </c>
      <c r="H198" s="158"/>
      <c r="I198" s="158"/>
      <c r="J198" s="2"/>
      <c r="K198" s="2"/>
      <c r="L198" s="4"/>
      <c r="M198" s="2"/>
      <c r="N198" s="2"/>
    </row>
    <row r="199" spans="1:14" x14ac:dyDescent="0.25">
      <c r="A199" s="1"/>
      <c r="B199" s="158"/>
      <c r="C199" s="158"/>
      <c r="D199" s="161" t="e">
        <f t="shared" ca="1" si="15"/>
        <v>#NAME?</v>
      </c>
      <c r="E199" s="162">
        <f t="shared" si="18"/>
        <v>74</v>
      </c>
      <c r="F199" s="163" t="e">
        <f t="shared" ca="1" si="16"/>
        <v>#NAME?</v>
      </c>
      <c r="G199" s="163" t="str">
        <f t="shared" ca="1" si="17"/>
        <v/>
      </c>
      <c r="H199" s="158"/>
      <c r="I199" s="158"/>
      <c r="J199" s="2"/>
      <c r="K199" s="2"/>
      <c r="L199" s="4"/>
      <c r="M199" s="2"/>
      <c r="N199" s="2"/>
    </row>
    <row r="200" spans="1:14" x14ac:dyDescent="0.25">
      <c r="A200" s="1"/>
      <c r="B200" s="158"/>
      <c r="C200" s="158"/>
      <c r="D200" s="161" t="e">
        <f t="shared" ca="1" si="15"/>
        <v>#NAME?</v>
      </c>
      <c r="E200" s="162">
        <f t="shared" si="18"/>
        <v>75</v>
      </c>
      <c r="F200" s="163" t="e">
        <f t="shared" ca="1" si="16"/>
        <v>#NAME?</v>
      </c>
      <c r="G200" s="163" t="str">
        <f t="shared" ca="1" si="17"/>
        <v/>
      </c>
      <c r="H200" s="158"/>
      <c r="I200" s="158"/>
      <c r="J200" s="2"/>
      <c r="K200" s="2"/>
      <c r="L200" s="4"/>
      <c r="M200" s="2"/>
      <c r="N200" s="2"/>
    </row>
    <row r="201" spans="1:14" x14ac:dyDescent="0.25">
      <c r="A201" s="1"/>
      <c r="B201" s="158"/>
      <c r="C201" s="158"/>
      <c r="D201" s="161" t="e">
        <f t="shared" ca="1" si="15"/>
        <v>#NAME?</v>
      </c>
      <c r="E201" s="162">
        <f t="shared" si="18"/>
        <v>76</v>
      </c>
      <c r="F201" s="163" t="e">
        <f t="shared" ca="1" si="16"/>
        <v>#NAME?</v>
      </c>
      <c r="G201" s="163" t="str">
        <f t="shared" ca="1" si="17"/>
        <v/>
      </c>
      <c r="H201" s="158"/>
      <c r="I201" s="158"/>
      <c r="J201" s="2"/>
      <c r="K201" s="2"/>
      <c r="L201" s="4"/>
      <c r="M201" s="2"/>
      <c r="N201" s="2"/>
    </row>
    <row r="202" spans="1:14" x14ac:dyDescent="0.25">
      <c r="A202" s="1"/>
      <c r="B202" s="158"/>
      <c r="C202" s="158"/>
      <c r="D202" s="161" t="e">
        <f t="shared" ca="1" si="15"/>
        <v>#NAME?</v>
      </c>
      <c r="E202" s="162">
        <f t="shared" si="18"/>
        <v>77</v>
      </c>
      <c r="F202" s="163" t="e">
        <f t="shared" ca="1" si="16"/>
        <v>#NAME?</v>
      </c>
      <c r="G202" s="163" t="str">
        <f t="shared" ca="1" si="17"/>
        <v/>
      </c>
      <c r="H202" s="158"/>
      <c r="I202" s="158"/>
      <c r="J202" s="2"/>
      <c r="K202" s="2"/>
      <c r="L202" s="4"/>
      <c r="M202" s="2"/>
      <c r="N202" s="2"/>
    </row>
    <row r="203" spans="1:14" x14ac:dyDescent="0.25">
      <c r="A203" s="1"/>
      <c r="B203" s="158"/>
      <c r="C203" s="158"/>
      <c r="D203" s="161" t="e">
        <f t="shared" ca="1" si="15"/>
        <v>#NAME?</v>
      </c>
      <c r="E203" s="162">
        <f t="shared" si="18"/>
        <v>78</v>
      </c>
      <c r="F203" s="163" t="e">
        <f t="shared" ca="1" si="16"/>
        <v>#NAME?</v>
      </c>
      <c r="G203" s="163" t="str">
        <f t="shared" ca="1" si="17"/>
        <v/>
      </c>
      <c r="H203" s="158"/>
      <c r="I203" s="158"/>
      <c r="J203" s="2"/>
      <c r="K203" s="2"/>
      <c r="L203" s="4"/>
      <c r="M203" s="2"/>
      <c r="N203" s="2"/>
    </row>
    <row r="204" spans="1:14" x14ac:dyDescent="0.25">
      <c r="A204" s="1"/>
      <c r="B204" s="158"/>
      <c r="C204" s="158"/>
      <c r="D204" s="161" t="e">
        <f t="shared" ca="1" si="15"/>
        <v>#NAME?</v>
      </c>
      <c r="E204" s="162">
        <f t="shared" si="18"/>
        <v>79</v>
      </c>
      <c r="F204" s="163" t="e">
        <f t="shared" ca="1" si="16"/>
        <v>#NAME?</v>
      </c>
      <c r="G204" s="163" t="str">
        <f t="shared" ca="1" si="17"/>
        <v/>
      </c>
      <c r="H204" s="158"/>
      <c r="I204" s="158"/>
      <c r="J204" s="2"/>
      <c r="K204" s="2"/>
      <c r="L204" s="4"/>
      <c r="M204" s="2"/>
      <c r="N204" s="2"/>
    </row>
    <row r="205" spans="1:14" x14ac:dyDescent="0.25">
      <c r="A205" s="1"/>
      <c r="B205" s="158"/>
      <c r="C205" s="158"/>
      <c r="D205" s="161" t="e">
        <f t="shared" ca="1" si="15"/>
        <v>#NAME?</v>
      </c>
      <c r="E205" s="162">
        <f t="shared" si="18"/>
        <v>80</v>
      </c>
      <c r="F205" s="163" t="e">
        <f t="shared" ca="1" si="16"/>
        <v>#NAME?</v>
      </c>
      <c r="G205" s="163" t="str">
        <f t="shared" ca="1" si="17"/>
        <v/>
      </c>
      <c r="H205" s="158"/>
      <c r="I205" s="158"/>
      <c r="J205" s="2"/>
      <c r="K205" s="2"/>
      <c r="L205" s="4"/>
      <c r="M205" s="2"/>
      <c r="N205" s="2"/>
    </row>
    <row r="206" spans="1:14" x14ac:dyDescent="0.25">
      <c r="A206" s="1"/>
      <c r="B206" s="158"/>
      <c r="C206" s="158"/>
      <c r="D206" s="161" t="e">
        <f t="shared" ca="1" si="15"/>
        <v>#NAME?</v>
      </c>
      <c r="E206" s="162">
        <f t="shared" si="18"/>
        <v>81</v>
      </c>
      <c r="F206" s="163" t="e">
        <f t="shared" ca="1" si="16"/>
        <v>#NAME?</v>
      </c>
      <c r="G206" s="163" t="str">
        <f t="shared" ca="1" si="17"/>
        <v/>
      </c>
      <c r="H206" s="158"/>
      <c r="I206" s="158"/>
      <c r="J206" s="2"/>
      <c r="K206" s="2"/>
      <c r="L206" s="4"/>
      <c r="M206" s="2"/>
      <c r="N206" s="2"/>
    </row>
    <row r="207" spans="1:14" x14ac:dyDescent="0.25">
      <c r="A207" s="1"/>
      <c r="B207" s="158"/>
      <c r="C207" s="158"/>
      <c r="D207" s="161" t="e">
        <f t="shared" ca="1" si="15"/>
        <v>#NAME?</v>
      </c>
      <c r="E207" s="162">
        <f t="shared" si="18"/>
        <v>82</v>
      </c>
      <c r="F207" s="163" t="e">
        <f t="shared" ca="1" si="16"/>
        <v>#NAME?</v>
      </c>
      <c r="G207" s="163" t="str">
        <f t="shared" ca="1" si="17"/>
        <v/>
      </c>
      <c r="H207" s="158"/>
      <c r="I207" s="158"/>
      <c r="J207" s="2"/>
      <c r="K207" s="2"/>
      <c r="L207" s="4"/>
      <c r="M207" s="2"/>
      <c r="N207" s="2"/>
    </row>
    <row r="208" spans="1:14" x14ac:dyDescent="0.25">
      <c r="A208" s="1"/>
      <c r="B208" s="158"/>
      <c r="C208" s="158"/>
      <c r="D208" s="161" t="e">
        <f t="shared" ca="1" si="15"/>
        <v>#NAME?</v>
      </c>
      <c r="E208" s="162">
        <f t="shared" si="18"/>
        <v>83</v>
      </c>
      <c r="F208" s="163" t="e">
        <f t="shared" ca="1" si="16"/>
        <v>#NAME?</v>
      </c>
      <c r="G208" s="163" t="str">
        <f t="shared" ca="1" si="17"/>
        <v/>
      </c>
      <c r="H208" s="158"/>
      <c r="I208" s="158"/>
      <c r="J208" s="2"/>
      <c r="K208" s="2"/>
      <c r="L208" s="4"/>
      <c r="M208" s="2"/>
      <c r="N208" s="2"/>
    </row>
    <row r="209" spans="1:14" x14ac:dyDescent="0.25">
      <c r="A209" s="1"/>
      <c r="B209" s="158"/>
      <c r="C209" s="158"/>
      <c r="D209" s="161" t="e">
        <f t="shared" ca="1" si="15"/>
        <v>#NAME?</v>
      </c>
      <c r="E209" s="162">
        <f t="shared" si="18"/>
        <v>84</v>
      </c>
      <c r="F209" s="163" t="e">
        <f t="shared" ca="1" si="16"/>
        <v>#NAME?</v>
      </c>
      <c r="G209" s="163" t="str">
        <f t="shared" ca="1" si="17"/>
        <v/>
      </c>
      <c r="H209" s="158"/>
      <c r="I209" s="158"/>
      <c r="J209" s="2"/>
      <c r="K209" s="2"/>
      <c r="L209" s="4"/>
      <c r="M209" s="2"/>
      <c r="N209" s="2"/>
    </row>
    <row r="210" spans="1:14" x14ac:dyDescent="0.25">
      <c r="A210" s="1"/>
      <c r="B210" s="158"/>
      <c r="C210" s="158"/>
      <c r="D210" s="161" t="e">
        <f t="shared" ca="1" si="15"/>
        <v>#NAME?</v>
      </c>
      <c r="E210" s="162">
        <f t="shared" si="18"/>
        <v>85</v>
      </c>
      <c r="F210" s="163" t="e">
        <f t="shared" ca="1" si="16"/>
        <v>#NAME?</v>
      </c>
      <c r="G210" s="163" t="str">
        <f t="shared" ca="1" si="17"/>
        <v/>
      </c>
      <c r="H210" s="158"/>
      <c r="I210" s="158"/>
      <c r="J210" s="2"/>
      <c r="K210" s="2"/>
      <c r="L210" s="4"/>
      <c r="M210" s="2"/>
      <c r="N210" s="2"/>
    </row>
    <row r="211" spans="1:14" x14ac:dyDescent="0.25">
      <c r="A211" s="1"/>
      <c r="B211" s="158"/>
      <c r="C211" s="158"/>
      <c r="D211" s="161" t="e">
        <f t="shared" ca="1" si="15"/>
        <v>#NAME?</v>
      </c>
      <c r="E211" s="162">
        <f t="shared" si="18"/>
        <v>86</v>
      </c>
      <c r="F211" s="163" t="e">
        <f t="shared" ca="1" si="16"/>
        <v>#NAME?</v>
      </c>
      <c r="G211" s="163" t="str">
        <f t="shared" ca="1" si="17"/>
        <v/>
      </c>
      <c r="H211" s="158"/>
      <c r="I211" s="158"/>
      <c r="J211" s="2"/>
      <c r="K211" s="2"/>
      <c r="L211" s="4"/>
      <c r="M211" s="2"/>
      <c r="N211" s="2"/>
    </row>
    <row r="212" spans="1:14" x14ac:dyDescent="0.25">
      <c r="A212" s="1"/>
      <c r="B212" s="158"/>
      <c r="C212" s="158"/>
      <c r="D212" s="161" t="e">
        <f t="shared" ca="1" si="15"/>
        <v>#NAME?</v>
      </c>
      <c r="E212" s="162">
        <f t="shared" si="18"/>
        <v>87</v>
      </c>
      <c r="F212" s="163" t="e">
        <f t="shared" ca="1" si="16"/>
        <v>#NAME?</v>
      </c>
      <c r="G212" s="163" t="str">
        <f t="shared" ca="1" si="17"/>
        <v/>
      </c>
      <c r="H212" s="158"/>
      <c r="I212" s="158"/>
      <c r="J212" s="2"/>
      <c r="K212" s="2"/>
      <c r="L212" s="4"/>
      <c r="M212" s="2"/>
      <c r="N212" s="2"/>
    </row>
    <row r="213" spans="1:14" x14ac:dyDescent="0.25">
      <c r="A213" s="1"/>
      <c r="B213" s="158"/>
      <c r="C213" s="158"/>
      <c r="D213" s="161" t="e">
        <f t="shared" ca="1" si="15"/>
        <v>#NAME?</v>
      </c>
      <c r="E213" s="162">
        <f t="shared" si="18"/>
        <v>88</v>
      </c>
      <c r="F213" s="163" t="e">
        <f t="shared" ca="1" si="16"/>
        <v>#NAME?</v>
      </c>
      <c r="G213" s="163" t="str">
        <f t="shared" ca="1" si="17"/>
        <v/>
      </c>
      <c r="H213" s="158"/>
      <c r="I213" s="158"/>
      <c r="J213" s="2"/>
      <c r="K213" s="2"/>
      <c r="L213" s="4"/>
      <c r="M213" s="2"/>
      <c r="N213" s="2"/>
    </row>
    <row r="214" spans="1:14" x14ac:dyDescent="0.25">
      <c r="A214" s="1"/>
      <c r="B214" s="158"/>
      <c r="C214" s="158"/>
      <c r="D214" s="161" t="e">
        <f t="shared" ca="1" si="15"/>
        <v>#NAME?</v>
      </c>
      <c r="E214" s="162">
        <f t="shared" si="18"/>
        <v>89</v>
      </c>
      <c r="F214" s="163" t="e">
        <f t="shared" ca="1" si="16"/>
        <v>#NAME?</v>
      </c>
      <c r="G214" s="163" t="str">
        <f t="shared" ca="1" si="17"/>
        <v/>
      </c>
      <c r="H214" s="158"/>
      <c r="I214" s="158"/>
      <c r="J214" s="2"/>
      <c r="K214" s="2"/>
      <c r="L214" s="4"/>
      <c r="M214" s="2"/>
      <c r="N214" s="2"/>
    </row>
  </sheetData>
  <sheetProtection sheet="1" objects="1" scenarios="1"/>
  <sortState ref="B3:G52">
    <sortCondition ref="B3:B52"/>
  </sortState>
  <hyperlinks>
    <hyperlink ref="G119" r:id="rId1" display="http://images.google.de/images?q=Nassarius sp."/>
    <hyperlink ref="F119" r:id="rId2" display="http://images.google.de/images?q=Nassarius, Large Pacific"/>
    <hyperlink ref="G118" r:id="rId3" display="http://images.google.de/images?q=Turbo fluctuosus"/>
    <hyperlink ref="F118" r:id="rId4" display="http://images.google.de/images?q=Mexican Turbo Snails"/>
    <hyperlink ref="G117" r:id="rId5" display="http://images.google.de/images?q=Cypraea cervus"/>
    <hyperlink ref="F117" r:id="rId6" display="http://images.google.de/images?q=Deer Cowrie"/>
    <hyperlink ref="F120" r:id="rId7" display="http://images.google.de/images?q=Bumblebee Snails"/>
    <hyperlink ref="G120" r:id="rId8" display="http://images.google.de/images?q=Pusiostoma (engina) mendicaria"/>
    <hyperlink ref="F121" r:id="rId9" display="http://images.google.de/images?q=Spiny Oyster"/>
    <hyperlink ref="G121" r:id="rId10" display="http://images.google.de/images?q=Spondylus sp"/>
    <hyperlink ref="F122" r:id="rId11" display="http://images.google.de/images?q=Flamingo Tongue"/>
    <hyperlink ref="G122" r:id="rId12" display="http://images.google.de/images?q=Cyphoma gibbosum"/>
    <hyperlink ref="F123" r:id="rId13" display="http://images.google.de/images?q=Lettuce Nudibranch"/>
    <hyperlink ref="G123" r:id="rId14" display="http://images.google.de/images?q=Elysia crispata"/>
    <hyperlink ref="B3" r:id="rId15" display="http://images.google.de/images?q=Acanthurus%20achilles"/>
    <hyperlink ref="C3" r:id="rId16" display="http://images.google.de/images?q=ACHILLES"/>
    <hyperlink ref="B5" r:id="rId17" display="http://images.google.de/images?q=Acanthurus achilles/glaucoparieus"/>
    <hyperlink ref="B6" r:id="rId18" display="http://images.google.de/images?q=Acanthurus nigrofuscus"/>
    <hyperlink ref="C6" r:id="rId19" display="http://images.google.de/images?q=LAVENDER"/>
    <hyperlink ref="B7" r:id="rId20" display="http://images.google.de/images?q=Acanthurus olivaceus"/>
    <hyperlink ref="C7" r:id="rId21" display="http://images.google.de/images?q=SHOULDER"/>
    <hyperlink ref="B8" r:id="rId22" display="http://images.google.de/images?q=Amphiprion tricinctus"/>
    <hyperlink ref="C8" r:id="rId23" display="http://images.google.de/images?q=3-STRIPE"/>
    <hyperlink ref="B9" r:id="rId24" display="http://images.google.de/images?q=Antennarius sp"/>
    <hyperlink ref="C9" r:id="rId25" display="http://images.google.de/images?q=Flame"/>
    <hyperlink ref="B10" r:id="rId26" display="http://images.google.de/images?q=Apolemichthys arcuatus"/>
    <hyperlink ref="C10" r:id="rId27" display="http://images.google.de/images?q=BLACK BAND"/>
    <hyperlink ref="B12" r:id="rId28" display="http://images.google.de/images?q=Apolemichthys griffisi"/>
    <hyperlink ref="C12" r:id="rId29" display="http://images.google.de/images?q=GRIFFIS"/>
    <hyperlink ref="B13" r:id="rId30" display="http://images.google.de/images?q=Apolemichthys xanthopunctatus"/>
    <hyperlink ref="C13" r:id="rId31" display="http://images.google.de/images?q=GOLDFLAKE"/>
    <hyperlink ref="C17" r:id="rId32" display="http://images.google.de/images?q=JUV GOLDFLAKE"/>
    <hyperlink ref="B18" r:id="rId33" display="http://images.google.de/images?q=Centropyge fisheri"/>
    <hyperlink ref="C18" r:id="rId34" display="http://images.google.de/images?q=FLAME"/>
    <hyperlink ref="B19" r:id="rId35" display="http://images.google.de/images?q=Centropyge flavissimus"/>
    <hyperlink ref="C19" r:id="rId36" display="http://images.google.de/images?q=LEMONPEEL"/>
    <hyperlink ref="C22" r:id="rId37" display="http://images.google.de/images?q=ORANGEPEEL"/>
    <hyperlink ref="B23" r:id="rId38" display="http://images.google.de/images?q=Centropyge loricula"/>
    <hyperlink ref="C23" r:id="rId39" display="http://images.google.de/images?q=FLAME"/>
    <hyperlink ref="B26" r:id="rId40" display="http://images.google.de/images?q=Centropyge loriculus"/>
    <hyperlink ref="C26" r:id="rId41" display="http://images.google.de/images?q=FLAME-TIGER STRIPE"/>
    <hyperlink ref="B27" r:id="rId42" display="http://images.google.de/images?q=Centropyge multicolor"/>
    <hyperlink ref="C27" r:id="rId43" display="http://images.google.de/images?q=MULTICOLOR"/>
    <hyperlink ref="B28" r:id="rId44" display="http://images.google.de/images?q=Centropyge multifasciatus"/>
    <hyperlink ref="C28" r:id="rId45" display="http://images.google.de/images?q=MULTIBAND"/>
    <hyperlink ref="B29" r:id="rId46" display="http://images.google.de/images?q=Centropyge potteri"/>
    <hyperlink ref="C29" r:id="rId47" display="http://images.google.de/images?q=POTTER'S"/>
    <hyperlink ref="B32" r:id="rId48" display="http://images.google.de/images?q=Cirrhilabrus jordani"/>
    <hyperlink ref="C32" r:id="rId49" display="http://images.google.de/images?q=Flame"/>
    <hyperlink ref="B34" r:id="rId50" display="http://images.google.de/images?q=Ctenochaetus hawaiiensis"/>
    <hyperlink ref="C34" r:id="rId51" display="http://images.google.de/images?q=CHEVRON"/>
    <hyperlink ref="B36" r:id="rId52" display="http://images.google.de/images?q=Ctenochaetus strigosus"/>
    <hyperlink ref="C36" r:id="rId53" display="http://images.google.de/images?q=YELLOW EYE"/>
    <hyperlink ref="B39" r:id="rId54" display="http://images.google.de/images?q=Forcipiger flavissimus"/>
    <hyperlink ref="C39" r:id="rId55" display="http://images.google.de/images?q=LONG-NOSE"/>
    <hyperlink ref="C40" r:id="rId56" display="http://images.google.de/images?q=LONGNOSE"/>
    <hyperlink ref="C41" r:id="rId57" display="http://images.google.de/images?q=LONG-NOSE"/>
    <hyperlink ref="B42" r:id="rId58" display="http://images.google.de/images?q=Naso lituratus"/>
    <hyperlink ref="C42" r:id="rId59" display="http://images.google.de/images?q=NASO"/>
    <hyperlink ref="B45" r:id="rId60" display="http://images.google.de/images?q=Paracanthurus hepatus"/>
    <hyperlink ref="C45" r:id="rId61" display="http://images.google.de/images?q=BLUE"/>
    <hyperlink ref="B47" r:id="rId62" display="http://images.google.de/images?q=Pseudanthias bartlettorum"/>
    <hyperlink ref="C47" r:id="rId63" display="http://images.google.de/images?q=ANTHIAS  Female"/>
    <hyperlink ref="C48" r:id="rId64" display="http://images.google.de/images?q=ANTHIAS  Male"/>
    <hyperlink ref="B49" r:id="rId65" display="http://images.google.de/images?q=Zebrasoma flavescens"/>
    <hyperlink ref="C49" r:id="rId66" display="http://images.google.de/images?q=YELLOW"/>
    <hyperlink ref="B52" r:id="rId67" display="http://images.google.de/images?q=Zebrasoma rostratum"/>
    <hyperlink ref="C52" r:id="rId68" display="http://images.google.de/images?q=BLACK LONGNOSE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hw1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Siegfried</dc:creator>
  <cp:lastModifiedBy>Siegfried</cp:lastModifiedBy>
  <dcterms:created xsi:type="dcterms:W3CDTF">2015-03-06T18:49:47Z</dcterms:created>
  <dcterms:modified xsi:type="dcterms:W3CDTF">2015-03-08T11:01:50Z</dcterms:modified>
</cp:coreProperties>
</file>