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DieseArbeitsmappe" defaultThemeVersion="124226"/>
  <bookViews>
    <workbookView xWindow="240" yWindow="135" windowWidth="17715" windowHeight="7740"/>
  </bookViews>
  <sheets>
    <sheet name="ng1" sheetId="1" r:id="rId1"/>
  </sheets>
  <externalReferences>
    <externalReference r:id="rId2"/>
  </externalReferences>
  <definedNames>
    <definedName name="AccessDatabase" hidden="1">"C:\My Documents\Jeda\Pricelist\Jeda Price NEW .mdb"</definedName>
    <definedName name="Excel_BuiltIn_Print_Titles_1_1" localSheetId="0">#REF!</definedName>
    <definedName name="Excel_BuiltIn_Print_Titles_1_1">#REF!</definedName>
    <definedName name="Excel_BuiltIn_Print_Titles_1_1_1" localSheetId="0">#REF!</definedName>
    <definedName name="Excel_BuiltIn_Print_Titles_1_1_1">#REF!</definedName>
  </definedNames>
  <calcPr calcId="144525"/>
</workbook>
</file>

<file path=xl/calcChain.xml><?xml version="1.0" encoding="utf-8"?>
<calcChain xmlns="http://schemas.openxmlformats.org/spreadsheetml/2006/main">
  <c r="M3" i="1" l="1"/>
  <c r="M4" i="1" s="1"/>
  <c r="M5" i="1" s="1"/>
  <c r="M6" i="1" s="1"/>
  <c r="M7" i="1" s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3" i="1" s="1"/>
  <c r="M94" i="1" s="1"/>
  <c r="M95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M130" i="1" s="1"/>
  <c r="M131" i="1" s="1"/>
  <c r="M132" i="1" s="1"/>
  <c r="M133" i="1" s="1"/>
  <c r="M134" i="1" s="1"/>
  <c r="M135" i="1" s="1"/>
  <c r="M136" i="1" s="1"/>
  <c r="M137" i="1" s="1"/>
  <c r="M138" i="1" s="1"/>
  <c r="M139" i="1" s="1"/>
  <c r="M140" i="1" s="1"/>
  <c r="M141" i="1" s="1"/>
  <c r="M142" i="1" s="1"/>
  <c r="M143" i="1" s="1"/>
  <c r="M144" i="1" s="1"/>
  <c r="M145" i="1" s="1"/>
  <c r="M146" i="1" s="1"/>
  <c r="M147" i="1" s="1"/>
  <c r="M148" i="1" s="1"/>
  <c r="M149" i="1" s="1"/>
  <c r="M150" i="1" s="1"/>
  <c r="M151" i="1" s="1"/>
  <c r="M152" i="1" s="1"/>
  <c r="M153" i="1" s="1"/>
  <c r="M154" i="1" s="1"/>
  <c r="M155" i="1" s="1"/>
  <c r="M156" i="1" s="1"/>
  <c r="M157" i="1" s="1"/>
  <c r="M158" i="1" s="1"/>
  <c r="M159" i="1" s="1"/>
  <c r="M160" i="1" s="1"/>
  <c r="M161" i="1" s="1"/>
  <c r="M162" i="1" s="1"/>
  <c r="M163" i="1" s="1"/>
  <c r="M164" i="1" s="1"/>
  <c r="M165" i="1" s="1"/>
  <c r="M166" i="1" s="1"/>
  <c r="M167" i="1" s="1"/>
  <c r="M168" i="1" s="1"/>
  <c r="M169" i="1" s="1"/>
  <c r="M170" i="1" s="1"/>
  <c r="M171" i="1" s="1"/>
  <c r="M172" i="1" s="1"/>
  <c r="M173" i="1" s="1"/>
  <c r="M174" i="1" s="1"/>
  <c r="M175" i="1" s="1"/>
  <c r="M176" i="1" s="1"/>
  <c r="M177" i="1" s="1"/>
  <c r="M178" i="1" s="1"/>
  <c r="M179" i="1" s="1"/>
  <c r="M180" i="1" s="1"/>
  <c r="M181" i="1" s="1"/>
  <c r="M182" i="1" s="1"/>
  <c r="M183" i="1" s="1"/>
  <c r="M184" i="1" s="1"/>
  <c r="M185" i="1" s="1"/>
  <c r="M186" i="1" s="1"/>
  <c r="M187" i="1" s="1"/>
  <c r="M188" i="1" s="1"/>
  <c r="M189" i="1" s="1"/>
  <c r="M190" i="1" s="1"/>
  <c r="M191" i="1" s="1"/>
  <c r="M192" i="1" s="1"/>
  <c r="M193" i="1" s="1"/>
  <c r="M194" i="1" s="1"/>
  <c r="M195" i="1" s="1"/>
  <c r="M196" i="1" s="1"/>
  <c r="M197" i="1" s="1"/>
  <c r="M198" i="1" s="1"/>
  <c r="M199" i="1" s="1"/>
  <c r="M200" i="1" s="1"/>
  <c r="M201" i="1" s="1"/>
  <c r="M202" i="1" s="1"/>
  <c r="M203" i="1" s="1"/>
  <c r="M204" i="1" s="1"/>
  <c r="M205" i="1" s="1"/>
  <c r="M206" i="1" s="1"/>
  <c r="M207" i="1" s="1"/>
  <c r="M208" i="1" s="1"/>
  <c r="M209" i="1" s="1"/>
  <c r="M210" i="1" s="1"/>
  <c r="M211" i="1" s="1"/>
  <c r="M212" i="1" s="1"/>
  <c r="M213" i="1" s="1"/>
  <c r="M214" i="1" s="1"/>
  <c r="M215" i="1" s="1"/>
  <c r="M216" i="1" s="1"/>
  <c r="M217" i="1" s="1"/>
  <c r="M218" i="1" s="1"/>
  <c r="M219" i="1" s="1"/>
  <c r="M220" i="1" s="1"/>
  <c r="M221" i="1" s="1"/>
  <c r="M222" i="1" s="1"/>
  <c r="M223" i="1" s="1"/>
  <c r="M224" i="1" s="1"/>
  <c r="M225" i="1" s="1"/>
  <c r="M226" i="1" s="1"/>
  <c r="M227" i="1" s="1"/>
  <c r="M228" i="1" s="1"/>
  <c r="M229" i="1" s="1"/>
  <c r="M230" i="1" s="1"/>
  <c r="M231" i="1" s="1"/>
  <c r="M232" i="1" s="1"/>
  <c r="M233" i="1" s="1"/>
  <c r="M234" i="1" s="1"/>
  <c r="M235" i="1" s="1"/>
  <c r="M236" i="1" s="1"/>
  <c r="M237" i="1" s="1"/>
  <c r="M238" i="1" s="1"/>
  <c r="M239" i="1" s="1"/>
  <c r="M240" i="1" s="1"/>
  <c r="M241" i="1" s="1"/>
  <c r="M242" i="1" s="1"/>
  <c r="M243" i="1" s="1"/>
  <c r="M244" i="1" s="1"/>
  <c r="M245" i="1" s="1"/>
  <c r="J305" i="1" s="1"/>
  <c r="D419" i="1"/>
  <c r="D418" i="1"/>
  <c r="D417" i="1"/>
  <c r="D416" i="1"/>
  <c r="D415" i="1"/>
  <c r="D414" i="1"/>
  <c r="D413" i="1"/>
  <c r="D412" i="1"/>
  <c r="D411" i="1"/>
  <c r="D410" i="1"/>
  <c r="D409" i="1"/>
  <c r="D408" i="1"/>
  <c r="E320" i="1"/>
  <c r="E321" i="1" s="1"/>
  <c r="E322" i="1" s="1"/>
  <c r="E323" i="1" s="1"/>
  <c r="E324" i="1" s="1"/>
  <c r="E325" i="1" s="1"/>
  <c r="E326" i="1" s="1"/>
  <c r="E327" i="1" s="1"/>
  <c r="E328" i="1" s="1"/>
  <c r="E329" i="1" s="1"/>
  <c r="E330" i="1" s="1"/>
  <c r="E331" i="1" s="1"/>
  <c r="E332" i="1" s="1"/>
  <c r="E333" i="1" s="1"/>
  <c r="E334" i="1" s="1"/>
  <c r="E335" i="1" s="1"/>
  <c r="E336" i="1" s="1"/>
  <c r="E337" i="1" s="1"/>
  <c r="E338" i="1" s="1"/>
  <c r="E339" i="1" s="1"/>
  <c r="E340" i="1" s="1"/>
  <c r="E341" i="1" s="1"/>
  <c r="E342" i="1" s="1"/>
  <c r="E343" i="1" s="1"/>
  <c r="E344" i="1" s="1"/>
  <c r="E345" i="1" s="1"/>
  <c r="E346" i="1" s="1"/>
  <c r="E347" i="1" s="1"/>
  <c r="E348" i="1" s="1"/>
  <c r="E349" i="1" s="1"/>
  <c r="E350" i="1" s="1"/>
  <c r="E351" i="1" s="1"/>
  <c r="E352" i="1" s="1"/>
  <c r="E353" i="1" s="1"/>
  <c r="E354" i="1" s="1"/>
  <c r="E355" i="1" s="1"/>
  <c r="E356" i="1" s="1"/>
  <c r="E357" i="1" s="1"/>
  <c r="E358" i="1" s="1"/>
  <c r="E359" i="1" s="1"/>
  <c r="E360" i="1" s="1"/>
  <c r="E361" i="1" s="1"/>
  <c r="E362" i="1" s="1"/>
  <c r="E363" i="1" s="1"/>
  <c r="E364" i="1" s="1"/>
  <c r="E365" i="1" s="1"/>
  <c r="E366" i="1" s="1"/>
  <c r="E367" i="1" s="1"/>
  <c r="E368" i="1" s="1"/>
  <c r="E369" i="1" s="1"/>
  <c r="E370" i="1" s="1"/>
  <c r="E371" i="1" s="1"/>
  <c r="E372" i="1" s="1"/>
  <c r="E373" i="1" s="1"/>
  <c r="E374" i="1" s="1"/>
  <c r="E375" i="1" s="1"/>
  <c r="E376" i="1" s="1"/>
  <c r="E377" i="1" s="1"/>
  <c r="E378" i="1" s="1"/>
  <c r="E379" i="1" s="1"/>
  <c r="E380" i="1" s="1"/>
  <c r="E381" i="1" s="1"/>
  <c r="E382" i="1" s="1"/>
  <c r="E383" i="1" s="1"/>
  <c r="E384" i="1" s="1"/>
  <c r="E385" i="1" s="1"/>
  <c r="E386" i="1" s="1"/>
  <c r="E387" i="1" s="1"/>
  <c r="E388" i="1" s="1"/>
  <c r="E389" i="1" s="1"/>
  <c r="E390" i="1" s="1"/>
  <c r="E391" i="1" s="1"/>
  <c r="E392" i="1" s="1"/>
  <c r="E393" i="1" s="1"/>
  <c r="E394" i="1" s="1"/>
  <c r="E395" i="1" s="1"/>
  <c r="E396" i="1" s="1"/>
  <c r="E397" i="1" s="1"/>
  <c r="E398" i="1" s="1"/>
  <c r="E399" i="1" s="1"/>
  <c r="E400" i="1" s="1"/>
  <c r="E401" i="1" s="1"/>
  <c r="E402" i="1" s="1"/>
  <c r="E403" i="1" s="1"/>
  <c r="E404" i="1" s="1"/>
  <c r="E405" i="1" s="1"/>
  <c r="E406" i="1" s="1"/>
  <c r="E407" i="1" s="1"/>
  <c r="B314" i="1"/>
  <c r="E308" i="1"/>
  <c r="E309" i="1" s="1"/>
  <c r="I301" i="1"/>
  <c r="I268" i="1"/>
  <c r="F268" i="1" s="1"/>
  <c r="H268" i="1"/>
  <c r="G268" i="1"/>
  <c r="I267" i="1"/>
  <c r="F267" i="1" s="1"/>
  <c r="H267" i="1"/>
  <c r="G300" i="1" s="1"/>
  <c r="G267" i="1"/>
  <c r="I266" i="1"/>
  <c r="F266" i="1" s="1"/>
  <c r="H266" i="1"/>
  <c r="G266" i="1"/>
  <c r="I265" i="1"/>
  <c r="F265" i="1" s="1"/>
  <c r="H265" i="1"/>
  <c r="H282" i="1" s="1"/>
  <c r="G265" i="1"/>
  <c r="I264" i="1"/>
  <c r="F264" i="1" s="1"/>
  <c r="H264" i="1"/>
  <c r="G264" i="1"/>
  <c r="G263" i="1"/>
  <c r="I262" i="1"/>
  <c r="F262" i="1" s="1"/>
  <c r="H262" i="1"/>
  <c r="G262" i="1"/>
  <c r="H281" i="1" s="1"/>
  <c r="I261" i="1"/>
  <c r="F261" i="1" s="1"/>
  <c r="H261" i="1"/>
  <c r="G261" i="1"/>
  <c r="H280" i="1" s="1"/>
  <c r="I260" i="1"/>
  <c r="F260" i="1" s="1"/>
  <c r="H260" i="1"/>
  <c r="G260" i="1"/>
  <c r="H279" i="1" s="1"/>
  <c r="I259" i="1"/>
  <c r="F259" i="1" s="1"/>
  <c r="H259" i="1"/>
  <c r="G259" i="1"/>
  <c r="I258" i="1"/>
  <c r="F258" i="1" s="1"/>
  <c r="H258" i="1"/>
  <c r="G258" i="1"/>
  <c r="H284" i="1" s="1"/>
  <c r="G257" i="1"/>
  <c r="G256" i="1"/>
  <c r="I255" i="1"/>
  <c r="F255" i="1" s="1"/>
  <c r="H255" i="1"/>
  <c r="G255" i="1"/>
  <c r="G254" i="1"/>
  <c r="G253" i="1"/>
  <c r="G252" i="1"/>
  <c r="J245" i="1"/>
  <c r="K245" i="1" s="1"/>
  <c r="I245" i="1"/>
  <c r="J244" i="1"/>
  <c r="K244" i="1" s="1"/>
  <c r="I244" i="1"/>
  <c r="J243" i="1"/>
  <c r="K243" i="1" s="1"/>
  <c r="I243" i="1"/>
  <c r="J242" i="1"/>
  <c r="K242" i="1" s="1"/>
  <c r="I242" i="1"/>
  <c r="J241" i="1"/>
  <c r="K241" i="1" s="1"/>
  <c r="I241" i="1"/>
  <c r="J240" i="1"/>
  <c r="K240" i="1" s="1"/>
  <c r="I240" i="1"/>
  <c r="J239" i="1"/>
  <c r="K239" i="1" s="1"/>
  <c r="I239" i="1"/>
  <c r="J238" i="1"/>
  <c r="K238" i="1" s="1"/>
  <c r="I238" i="1"/>
  <c r="J237" i="1"/>
  <c r="K237" i="1" s="1"/>
  <c r="I237" i="1"/>
  <c r="J236" i="1"/>
  <c r="K236" i="1" s="1"/>
  <c r="I236" i="1"/>
  <c r="J235" i="1"/>
  <c r="K235" i="1" s="1"/>
  <c r="I235" i="1"/>
  <c r="J234" i="1"/>
  <c r="K234" i="1" s="1"/>
  <c r="I234" i="1"/>
  <c r="I254" i="1" s="1"/>
  <c r="J232" i="1"/>
  <c r="K232" i="1" s="1"/>
  <c r="I232" i="1"/>
  <c r="J231" i="1"/>
  <c r="K231" i="1" s="1"/>
  <c r="I231" i="1"/>
  <c r="J230" i="1"/>
  <c r="K230" i="1" s="1"/>
  <c r="I230" i="1"/>
  <c r="J229" i="1"/>
  <c r="K229" i="1" s="1"/>
  <c r="I229" i="1"/>
  <c r="J228" i="1"/>
  <c r="K228" i="1" s="1"/>
  <c r="I228" i="1"/>
  <c r="J227" i="1"/>
  <c r="K227" i="1" s="1"/>
  <c r="I227" i="1"/>
  <c r="J226" i="1"/>
  <c r="K226" i="1" s="1"/>
  <c r="I226" i="1"/>
  <c r="J225" i="1"/>
  <c r="K225" i="1" s="1"/>
  <c r="I225" i="1"/>
  <c r="J224" i="1"/>
  <c r="K224" i="1" s="1"/>
  <c r="I224" i="1"/>
  <c r="J223" i="1"/>
  <c r="K223" i="1" s="1"/>
  <c r="I223" i="1"/>
  <c r="J222" i="1"/>
  <c r="K222" i="1" s="1"/>
  <c r="I222" i="1"/>
  <c r="J221" i="1"/>
  <c r="K221" i="1" s="1"/>
  <c r="I221" i="1"/>
  <c r="J220" i="1"/>
  <c r="K220" i="1" s="1"/>
  <c r="I220" i="1"/>
  <c r="J219" i="1"/>
  <c r="K219" i="1" s="1"/>
  <c r="I219" i="1"/>
  <c r="J218" i="1"/>
  <c r="K218" i="1" s="1"/>
  <c r="H263" i="1" s="1"/>
  <c r="I218" i="1"/>
  <c r="J216" i="1"/>
  <c r="K216" i="1" s="1"/>
  <c r="I216" i="1"/>
  <c r="J214" i="1"/>
  <c r="K214" i="1" s="1"/>
  <c r="I214" i="1"/>
  <c r="J213" i="1"/>
  <c r="K213" i="1" s="1"/>
  <c r="I213" i="1"/>
  <c r="J212" i="1"/>
  <c r="K212" i="1" s="1"/>
  <c r="I212" i="1"/>
  <c r="J211" i="1"/>
  <c r="K211" i="1" s="1"/>
  <c r="I211" i="1"/>
  <c r="J210" i="1"/>
  <c r="K210" i="1" s="1"/>
  <c r="I210" i="1"/>
  <c r="J209" i="1"/>
  <c r="K209" i="1" s="1"/>
  <c r="I209" i="1"/>
  <c r="J208" i="1"/>
  <c r="K208" i="1" s="1"/>
  <c r="I208" i="1"/>
  <c r="J207" i="1"/>
  <c r="K207" i="1" s="1"/>
  <c r="I207" i="1"/>
  <c r="J206" i="1"/>
  <c r="K206" i="1" s="1"/>
  <c r="I206" i="1"/>
  <c r="J205" i="1"/>
  <c r="K205" i="1" s="1"/>
  <c r="I205" i="1"/>
  <c r="J204" i="1"/>
  <c r="K204" i="1" s="1"/>
  <c r="I204" i="1"/>
  <c r="J203" i="1"/>
  <c r="K203" i="1" s="1"/>
  <c r="I203" i="1"/>
  <c r="J202" i="1"/>
  <c r="K202" i="1" s="1"/>
  <c r="I202" i="1"/>
  <c r="J201" i="1"/>
  <c r="K201" i="1" s="1"/>
  <c r="I201" i="1"/>
  <c r="J200" i="1"/>
  <c r="K200" i="1" s="1"/>
  <c r="I200" i="1"/>
  <c r="K198" i="1"/>
  <c r="J198" i="1"/>
  <c r="I198" i="1"/>
  <c r="J197" i="1"/>
  <c r="K197" i="1" s="1"/>
  <c r="I197" i="1"/>
  <c r="J196" i="1"/>
  <c r="K196" i="1" s="1"/>
  <c r="I196" i="1"/>
  <c r="J195" i="1"/>
  <c r="K195" i="1" s="1"/>
  <c r="I195" i="1"/>
  <c r="K194" i="1"/>
  <c r="J194" i="1"/>
  <c r="I194" i="1"/>
  <c r="J193" i="1"/>
  <c r="K193" i="1" s="1"/>
  <c r="I193" i="1"/>
  <c r="J192" i="1"/>
  <c r="K192" i="1" s="1"/>
  <c r="I192" i="1"/>
  <c r="J191" i="1"/>
  <c r="K191" i="1" s="1"/>
  <c r="I191" i="1"/>
  <c r="K190" i="1"/>
  <c r="J190" i="1"/>
  <c r="I190" i="1"/>
  <c r="J189" i="1"/>
  <c r="K189" i="1" s="1"/>
  <c r="I189" i="1"/>
  <c r="J188" i="1"/>
  <c r="K188" i="1" s="1"/>
  <c r="I188" i="1"/>
  <c r="J187" i="1"/>
  <c r="K187" i="1" s="1"/>
  <c r="I187" i="1"/>
  <c r="K186" i="1"/>
  <c r="J186" i="1"/>
  <c r="I186" i="1"/>
  <c r="J185" i="1"/>
  <c r="K185" i="1" s="1"/>
  <c r="I185" i="1"/>
  <c r="J184" i="1"/>
  <c r="K184" i="1" s="1"/>
  <c r="I184" i="1"/>
  <c r="J183" i="1"/>
  <c r="K183" i="1" s="1"/>
  <c r="I183" i="1"/>
  <c r="K182" i="1"/>
  <c r="J182" i="1"/>
  <c r="I182" i="1"/>
  <c r="J181" i="1"/>
  <c r="K181" i="1" s="1"/>
  <c r="I181" i="1"/>
  <c r="J179" i="1"/>
  <c r="K179" i="1" s="1"/>
  <c r="I179" i="1"/>
  <c r="J178" i="1"/>
  <c r="K178" i="1" s="1"/>
  <c r="I178" i="1"/>
  <c r="J177" i="1"/>
  <c r="K177" i="1" s="1"/>
  <c r="I177" i="1"/>
  <c r="J176" i="1"/>
  <c r="K176" i="1" s="1"/>
  <c r="I176" i="1"/>
  <c r="J175" i="1"/>
  <c r="K175" i="1" s="1"/>
  <c r="I175" i="1"/>
  <c r="J174" i="1"/>
  <c r="K174" i="1" s="1"/>
  <c r="I174" i="1"/>
  <c r="J173" i="1"/>
  <c r="K173" i="1" s="1"/>
  <c r="I173" i="1"/>
  <c r="J172" i="1"/>
  <c r="K172" i="1" s="1"/>
  <c r="I172" i="1"/>
  <c r="J171" i="1"/>
  <c r="K171" i="1" s="1"/>
  <c r="I171" i="1"/>
  <c r="J170" i="1"/>
  <c r="K170" i="1" s="1"/>
  <c r="I170" i="1"/>
  <c r="J169" i="1"/>
  <c r="K169" i="1" s="1"/>
  <c r="I169" i="1"/>
  <c r="J168" i="1"/>
  <c r="K168" i="1" s="1"/>
  <c r="I168" i="1"/>
  <c r="J167" i="1"/>
  <c r="K167" i="1" s="1"/>
  <c r="I167" i="1"/>
  <c r="J166" i="1"/>
  <c r="K166" i="1" s="1"/>
  <c r="I166" i="1"/>
  <c r="J165" i="1"/>
  <c r="K165" i="1" s="1"/>
  <c r="I165" i="1"/>
  <c r="J164" i="1"/>
  <c r="K164" i="1" s="1"/>
  <c r="I164" i="1"/>
  <c r="J163" i="1"/>
  <c r="K163" i="1" s="1"/>
  <c r="I163" i="1"/>
  <c r="J162" i="1"/>
  <c r="K162" i="1" s="1"/>
  <c r="I162" i="1"/>
  <c r="J161" i="1"/>
  <c r="K161" i="1" s="1"/>
  <c r="I161" i="1"/>
  <c r="J160" i="1"/>
  <c r="K160" i="1" s="1"/>
  <c r="I160" i="1"/>
  <c r="J159" i="1"/>
  <c r="K159" i="1" s="1"/>
  <c r="I159" i="1"/>
  <c r="K158" i="1"/>
  <c r="J158" i="1"/>
  <c r="I158" i="1"/>
  <c r="J157" i="1"/>
  <c r="K157" i="1" s="1"/>
  <c r="I157" i="1"/>
  <c r="J156" i="1"/>
  <c r="K156" i="1" s="1"/>
  <c r="I156" i="1"/>
  <c r="J155" i="1"/>
  <c r="K155" i="1" s="1"/>
  <c r="I155" i="1"/>
  <c r="K154" i="1"/>
  <c r="J154" i="1"/>
  <c r="I154" i="1"/>
  <c r="J153" i="1"/>
  <c r="K153" i="1" s="1"/>
  <c r="I153" i="1"/>
  <c r="J151" i="1"/>
  <c r="K151" i="1" s="1"/>
  <c r="I151" i="1"/>
  <c r="J150" i="1"/>
  <c r="K150" i="1" s="1"/>
  <c r="I150" i="1"/>
  <c r="J149" i="1"/>
  <c r="K149" i="1" s="1"/>
  <c r="I149" i="1"/>
  <c r="J148" i="1"/>
  <c r="K148" i="1" s="1"/>
  <c r="I148" i="1"/>
  <c r="J147" i="1"/>
  <c r="K147" i="1" s="1"/>
  <c r="I147" i="1"/>
  <c r="J146" i="1"/>
  <c r="K146" i="1" s="1"/>
  <c r="I146" i="1"/>
  <c r="J145" i="1"/>
  <c r="K145" i="1" s="1"/>
  <c r="I145" i="1"/>
  <c r="J144" i="1"/>
  <c r="K144" i="1" s="1"/>
  <c r="I144" i="1"/>
  <c r="J143" i="1"/>
  <c r="K143" i="1" s="1"/>
  <c r="I143" i="1"/>
  <c r="J142" i="1"/>
  <c r="K142" i="1" s="1"/>
  <c r="I142" i="1"/>
  <c r="J141" i="1"/>
  <c r="K141" i="1" s="1"/>
  <c r="I141" i="1"/>
  <c r="J140" i="1"/>
  <c r="K140" i="1" s="1"/>
  <c r="I140" i="1"/>
  <c r="J139" i="1"/>
  <c r="K139" i="1" s="1"/>
  <c r="I139" i="1"/>
  <c r="J138" i="1"/>
  <c r="K138" i="1" s="1"/>
  <c r="I138" i="1"/>
  <c r="J137" i="1"/>
  <c r="K137" i="1" s="1"/>
  <c r="I137" i="1"/>
  <c r="J136" i="1"/>
  <c r="K136" i="1" s="1"/>
  <c r="I136" i="1"/>
  <c r="J135" i="1"/>
  <c r="K135" i="1" s="1"/>
  <c r="I135" i="1"/>
  <c r="J134" i="1"/>
  <c r="K134" i="1" s="1"/>
  <c r="I134" i="1"/>
  <c r="J133" i="1"/>
  <c r="K133" i="1" s="1"/>
  <c r="I133" i="1"/>
  <c r="J132" i="1"/>
  <c r="K132" i="1" s="1"/>
  <c r="I132" i="1"/>
  <c r="J131" i="1"/>
  <c r="K131" i="1" s="1"/>
  <c r="I131" i="1"/>
  <c r="J130" i="1"/>
  <c r="K130" i="1" s="1"/>
  <c r="I130" i="1"/>
  <c r="J129" i="1"/>
  <c r="K129" i="1" s="1"/>
  <c r="I129" i="1"/>
  <c r="J128" i="1"/>
  <c r="K128" i="1" s="1"/>
  <c r="I128" i="1"/>
  <c r="J127" i="1"/>
  <c r="K127" i="1" s="1"/>
  <c r="I127" i="1"/>
  <c r="J126" i="1"/>
  <c r="K126" i="1" s="1"/>
  <c r="I126" i="1"/>
  <c r="J125" i="1"/>
  <c r="K125" i="1" s="1"/>
  <c r="I125" i="1"/>
  <c r="J124" i="1"/>
  <c r="K124" i="1" s="1"/>
  <c r="I124" i="1"/>
  <c r="J123" i="1"/>
  <c r="K123" i="1" s="1"/>
  <c r="I123" i="1"/>
  <c r="J122" i="1"/>
  <c r="K122" i="1" s="1"/>
  <c r="I122" i="1"/>
  <c r="J121" i="1"/>
  <c r="K121" i="1" s="1"/>
  <c r="I121" i="1"/>
  <c r="J120" i="1"/>
  <c r="K120" i="1" s="1"/>
  <c r="I120" i="1"/>
  <c r="J119" i="1"/>
  <c r="K119" i="1" s="1"/>
  <c r="I119" i="1"/>
  <c r="J118" i="1"/>
  <c r="K118" i="1" s="1"/>
  <c r="I118" i="1"/>
  <c r="J117" i="1"/>
  <c r="K117" i="1" s="1"/>
  <c r="I117" i="1"/>
  <c r="J115" i="1"/>
  <c r="K115" i="1" s="1"/>
  <c r="I115" i="1"/>
  <c r="J113" i="1"/>
  <c r="K113" i="1" s="1"/>
  <c r="I113" i="1"/>
  <c r="J112" i="1"/>
  <c r="K112" i="1" s="1"/>
  <c r="I112" i="1"/>
  <c r="J111" i="1"/>
  <c r="K111" i="1" s="1"/>
  <c r="H257" i="1" s="1"/>
  <c r="I111" i="1"/>
  <c r="I257" i="1" s="1"/>
  <c r="F257" i="1" s="1"/>
  <c r="J110" i="1"/>
  <c r="K110" i="1" s="1"/>
  <c r="I110" i="1"/>
  <c r="I256" i="1" s="1"/>
  <c r="K108" i="1"/>
  <c r="J108" i="1"/>
  <c r="I108" i="1"/>
  <c r="J107" i="1"/>
  <c r="K107" i="1" s="1"/>
  <c r="I107" i="1"/>
  <c r="J106" i="1"/>
  <c r="K106" i="1" s="1"/>
  <c r="I106" i="1"/>
  <c r="J105" i="1"/>
  <c r="K105" i="1" s="1"/>
  <c r="I105" i="1"/>
  <c r="K104" i="1"/>
  <c r="J104" i="1"/>
  <c r="I104" i="1"/>
  <c r="J103" i="1"/>
  <c r="K103" i="1" s="1"/>
  <c r="I103" i="1"/>
  <c r="J101" i="1"/>
  <c r="K101" i="1" s="1"/>
  <c r="I101" i="1"/>
  <c r="J100" i="1"/>
  <c r="K100" i="1" s="1"/>
  <c r="I100" i="1"/>
  <c r="J99" i="1"/>
  <c r="K99" i="1" s="1"/>
  <c r="I99" i="1"/>
  <c r="J98" i="1"/>
  <c r="K98" i="1" s="1"/>
  <c r="I98" i="1"/>
  <c r="J97" i="1"/>
  <c r="K97" i="1" s="1"/>
  <c r="I97" i="1"/>
  <c r="J96" i="1"/>
  <c r="K96" i="1" s="1"/>
  <c r="I96" i="1"/>
  <c r="J95" i="1"/>
  <c r="K95" i="1" s="1"/>
  <c r="I95" i="1"/>
  <c r="J94" i="1"/>
  <c r="K94" i="1" s="1"/>
  <c r="I94" i="1"/>
  <c r="J93" i="1"/>
  <c r="K93" i="1" s="1"/>
  <c r="I93" i="1"/>
  <c r="J92" i="1"/>
  <c r="K92" i="1" s="1"/>
  <c r="I92" i="1"/>
  <c r="J91" i="1"/>
  <c r="K91" i="1" s="1"/>
  <c r="I91" i="1"/>
  <c r="J89" i="1"/>
  <c r="K89" i="1" s="1"/>
  <c r="I89" i="1"/>
  <c r="J88" i="1"/>
  <c r="K88" i="1" s="1"/>
  <c r="I88" i="1"/>
  <c r="K87" i="1"/>
  <c r="J87" i="1"/>
  <c r="I87" i="1"/>
  <c r="J86" i="1"/>
  <c r="K86" i="1" s="1"/>
  <c r="I86" i="1"/>
  <c r="J85" i="1"/>
  <c r="K85" i="1" s="1"/>
  <c r="I85" i="1"/>
  <c r="J84" i="1"/>
  <c r="K84" i="1" s="1"/>
  <c r="I84" i="1"/>
  <c r="K83" i="1"/>
  <c r="J83" i="1"/>
  <c r="I83" i="1"/>
  <c r="J82" i="1"/>
  <c r="K82" i="1" s="1"/>
  <c r="I82" i="1"/>
  <c r="J81" i="1"/>
  <c r="K81" i="1" s="1"/>
  <c r="I81" i="1"/>
  <c r="J80" i="1"/>
  <c r="K80" i="1" s="1"/>
  <c r="I80" i="1"/>
  <c r="K79" i="1"/>
  <c r="H253" i="1" s="1"/>
  <c r="J79" i="1"/>
  <c r="I79" i="1"/>
  <c r="I253" i="1" s="1"/>
  <c r="F253" i="1" s="1"/>
  <c r="J78" i="1"/>
  <c r="K78" i="1" s="1"/>
  <c r="I78" i="1"/>
  <c r="J77" i="1"/>
  <c r="K77" i="1" s="1"/>
  <c r="I77" i="1"/>
  <c r="J76" i="1"/>
  <c r="K76" i="1" s="1"/>
  <c r="I76" i="1"/>
  <c r="K75" i="1"/>
  <c r="J75" i="1"/>
  <c r="I75" i="1"/>
  <c r="J74" i="1"/>
  <c r="K74" i="1" s="1"/>
  <c r="I74" i="1"/>
  <c r="J73" i="1"/>
  <c r="K73" i="1" s="1"/>
  <c r="I73" i="1"/>
  <c r="J72" i="1"/>
  <c r="K72" i="1" s="1"/>
  <c r="I72" i="1"/>
  <c r="K71" i="1"/>
  <c r="J71" i="1"/>
  <c r="I71" i="1"/>
  <c r="J70" i="1"/>
  <c r="K70" i="1" s="1"/>
  <c r="I70" i="1"/>
  <c r="J69" i="1"/>
  <c r="K69" i="1" s="1"/>
  <c r="I69" i="1"/>
  <c r="J68" i="1"/>
  <c r="K68" i="1" s="1"/>
  <c r="I68" i="1"/>
  <c r="K67" i="1"/>
  <c r="J67" i="1"/>
  <c r="I67" i="1"/>
  <c r="J66" i="1"/>
  <c r="K66" i="1" s="1"/>
  <c r="I66" i="1"/>
  <c r="J65" i="1"/>
  <c r="K65" i="1" s="1"/>
  <c r="I65" i="1"/>
  <c r="J64" i="1"/>
  <c r="K64" i="1" s="1"/>
  <c r="I64" i="1"/>
  <c r="K63" i="1"/>
  <c r="J63" i="1"/>
  <c r="I63" i="1"/>
  <c r="J62" i="1"/>
  <c r="K62" i="1" s="1"/>
  <c r="I62" i="1"/>
  <c r="J61" i="1"/>
  <c r="K61" i="1" s="1"/>
  <c r="I61" i="1"/>
  <c r="J60" i="1"/>
  <c r="K60" i="1" s="1"/>
  <c r="I60" i="1"/>
  <c r="J58" i="1"/>
  <c r="K58" i="1" s="1"/>
  <c r="I58" i="1"/>
  <c r="J57" i="1"/>
  <c r="K57" i="1" s="1"/>
  <c r="I57" i="1"/>
  <c r="J56" i="1"/>
  <c r="K56" i="1" s="1"/>
  <c r="I56" i="1"/>
  <c r="J55" i="1"/>
  <c r="K55" i="1" s="1"/>
  <c r="I55" i="1"/>
  <c r="J54" i="1"/>
  <c r="K54" i="1" s="1"/>
  <c r="I54" i="1"/>
  <c r="J53" i="1"/>
  <c r="K53" i="1" s="1"/>
  <c r="I53" i="1"/>
  <c r="J52" i="1"/>
  <c r="K52" i="1" s="1"/>
  <c r="I52" i="1"/>
  <c r="J51" i="1"/>
  <c r="K51" i="1" s="1"/>
  <c r="I51" i="1"/>
  <c r="J50" i="1"/>
  <c r="K50" i="1" s="1"/>
  <c r="I50" i="1"/>
  <c r="J49" i="1"/>
  <c r="K49" i="1" s="1"/>
  <c r="I49" i="1"/>
  <c r="J48" i="1"/>
  <c r="K48" i="1" s="1"/>
  <c r="I48" i="1"/>
  <c r="J47" i="1"/>
  <c r="K47" i="1" s="1"/>
  <c r="I47" i="1"/>
  <c r="J46" i="1"/>
  <c r="K46" i="1" s="1"/>
  <c r="I46" i="1"/>
  <c r="J45" i="1"/>
  <c r="K45" i="1" s="1"/>
  <c r="I45" i="1"/>
  <c r="J44" i="1"/>
  <c r="K44" i="1" s="1"/>
  <c r="I44" i="1"/>
  <c r="J43" i="1"/>
  <c r="K43" i="1" s="1"/>
  <c r="I43" i="1"/>
  <c r="J42" i="1"/>
  <c r="K42" i="1" s="1"/>
  <c r="I42" i="1"/>
  <c r="J41" i="1"/>
  <c r="K41" i="1" s="1"/>
  <c r="I41" i="1"/>
  <c r="J40" i="1"/>
  <c r="K40" i="1" s="1"/>
  <c r="I40" i="1"/>
  <c r="J39" i="1"/>
  <c r="K39" i="1" s="1"/>
  <c r="I39" i="1"/>
  <c r="J38" i="1"/>
  <c r="K38" i="1" s="1"/>
  <c r="I38" i="1"/>
  <c r="J37" i="1"/>
  <c r="K37" i="1" s="1"/>
  <c r="I37" i="1"/>
  <c r="J36" i="1"/>
  <c r="K36" i="1" s="1"/>
  <c r="I36" i="1"/>
  <c r="J35" i="1"/>
  <c r="K35" i="1" s="1"/>
  <c r="I35" i="1"/>
  <c r="J34" i="1"/>
  <c r="K34" i="1" s="1"/>
  <c r="I34" i="1"/>
  <c r="J33" i="1"/>
  <c r="K33" i="1" s="1"/>
  <c r="I33" i="1"/>
  <c r="J32" i="1"/>
  <c r="K32" i="1" s="1"/>
  <c r="I32" i="1"/>
  <c r="J31" i="1"/>
  <c r="K31" i="1" s="1"/>
  <c r="I31" i="1"/>
  <c r="J30" i="1"/>
  <c r="K30" i="1" s="1"/>
  <c r="I30" i="1"/>
  <c r="J29" i="1"/>
  <c r="K29" i="1" s="1"/>
  <c r="I29" i="1"/>
  <c r="J28" i="1"/>
  <c r="K28" i="1" s="1"/>
  <c r="I28" i="1"/>
  <c r="J27" i="1"/>
  <c r="K27" i="1" s="1"/>
  <c r="I27" i="1"/>
  <c r="J26" i="1"/>
  <c r="K26" i="1" s="1"/>
  <c r="I26" i="1"/>
  <c r="J25" i="1"/>
  <c r="K25" i="1" s="1"/>
  <c r="I25" i="1"/>
  <c r="J24" i="1"/>
  <c r="K24" i="1" s="1"/>
  <c r="I24" i="1"/>
  <c r="J23" i="1"/>
  <c r="K23" i="1" s="1"/>
  <c r="I23" i="1"/>
  <c r="J22" i="1"/>
  <c r="K22" i="1" s="1"/>
  <c r="I22" i="1"/>
  <c r="J21" i="1"/>
  <c r="K21" i="1" s="1"/>
  <c r="I21" i="1"/>
  <c r="J20" i="1"/>
  <c r="K20" i="1" s="1"/>
  <c r="I20" i="1"/>
  <c r="J19" i="1"/>
  <c r="K19" i="1" s="1"/>
  <c r="I19" i="1"/>
  <c r="J18" i="1"/>
  <c r="K18" i="1" s="1"/>
  <c r="I18" i="1"/>
  <c r="J17" i="1"/>
  <c r="K17" i="1" s="1"/>
  <c r="I17" i="1"/>
  <c r="J16" i="1"/>
  <c r="K16" i="1" s="1"/>
  <c r="I16" i="1"/>
  <c r="J15" i="1"/>
  <c r="K15" i="1" s="1"/>
  <c r="I15" i="1"/>
  <c r="J14" i="1"/>
  <c r="K14" i="1" s="1"/>
  <c r="I14" i="1"/>
  <c r="J13" i="1"/>
  <c r="K13" i="1" s="1"/>
  <c r="I13" i="1"/>
  <c r="J12" i="1"/>
  <c r="K12" i="1" s="1"/>
  <c r="I12" i="1"/>
  <c r="J11" i="1"/>
  <c r="K11" i="1" s="1"/>
  <c r="I11" i="1"/>
  <c r="J10" i="1"/>
  <c r="K10" i="1" s="1"/>
  <c r="I10" i="1"/>
  <c r="J9" i="1"/>
  <c r="K9" i="1" s="1"/>
  <c r="I9" i="1"/>
  <c r="J8" i="1"/>
  <c r="K8" i="1" s="1"/>
  <c r="I8" i="1"/>
  <c r="J7" i="1"/>
  <c r="K7" i="1" s="1"/>
  <c r="I7" i="1"/>
  <c r="J6" i="1"/>
  <c r="K6" i="1" s="1"/>
  <c r="I6" i="1"/>
  <c r="K5" i="1"/>
  <c r="J5" i="1"/>
  <c r="I5" i="1"/>
  <c r="J4" i="1"/>
  <c r="K4" i="1" s="1"/>
  <c r="I4" i="1"/>
  <c r="J3" i="1"/>
  <c r="K3" i="1" s="1"/>
  <c r="I3" i="1"/>
  <c r="I252" i="1" l="1"/>
  <c r="F252" i="1" s="1"/>
  <c r="I285" i="1"/>
  <c r="H252" i="1"/>
  <c r="H256" i="1"/>
  <c r="H283" i="1"/>
  <c r="I283" i="1" s="1"/>
  <c r="F256" i="1"/>
  <c r="H254" i="1"/>
  <c r="I280" i="1"/>
  <c r="H292" i="1"/>
  <c r="I292" i="1" s="1"/>
  <c r="I284" i="1"/>
  <c r="H296" i="1"/>
  <c r="I296" i="1" s="1"/>
  <c r="I279" i="1"/>
  <c r="H291" i="1"/>
  <c r="I291" i="1" s="1"/>
  <c r="I281" i="1"/>
  <c r="H293" i="1"/>
  <c r="I293" i="1" s="1"/>
  <c r="I282" i="1"/>
  <c r="H294" i="1"/>
  <c r="I294" i="1" s="1"/>
  <c r="H300" i="1"/>
  <c r="I300" i="1" s="1"/>
  <c r="G407" i="1"/>
  <c r="G405" i="1"/>
  <c r="G403" i="1"/>
  <c r="G401" i="1"/>
  <c r="G399" i="1"/>
  <c r="G397" i="1"/>
  <c r="G395" i="1"/>
  <c r="G393" i="1"/>
  <c r="G391" i="1"/>
  <c r="G389" i="1"/>
  <c r="G387" i="1"/>
  <c r="G385" i="1"/>
  <c r="G383" i="1"/>
  <c r="G381" i="1"/>
  <c r="G379" i="1"/>
  <c r="G377" i="1"/>
  <c r="G375" i="1"/>
  <c r="G373" i="1"/>
  <c r="G371" i="1"/>
  <c r="G369" i="1"/>
  <c r="G367" i="1"/>
  <c r="G365" i="1"/>
  <c r="G363" i="1"/>
  <c r="G361" i="1"/>
  <c r="G359" i="1"/>
  <c r="G357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2" i="1"/>
  <c r="D370" i="1"/>
  <c r="D368" i="1"/>
  <c r="D366" i="1"/>
  <c r="D364" i="1"/>
  <c r="D362" i="1"/>
  <c r="D360" i="1"/>
  <c r="D358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72" i="1"/>
  <c r="F370" i="1"/>
  <c r="F368" i="1"/>
  <c r="F366" i="1"/>
  <c r="F364" i="1"/>
  <c r="F362" i="1"/>
  <c r="F360" i="1"/>
  <c r="F358" i="1"/>
  <c r="G356" i="1"/>
  <c r="G354" i="1"/>
  <c r="G352" i="1"/>
  <c r="G350" i="1"/>
  <c r="G348" i="1"/>
  <c r="G346" i="1"/>
  <c r="G344" i="1"/>
  <c r="G342" i="1"/>
  <c r="G340" i="1"/>
  <c r="G338" i="1"/>
  <c r="G404" i="1"/>
  <c r="G400" i="1"/>
  <c r="G396" i="1"/>
  <c r="G392" i="1"/>
  <c r="G388" i="1"/>
  <c r="G384" i="1"/>
  <c r="G380" i="1"/>
  <c r="G376" i="1"/>
  <c r="G372" i="1"/>
  <c r="G368" i="1"/>
  <c r="G364" i="1"/>
  <c r="G360" i="1"/>
  <c r="F407" i="1"/>
  <c r="F405" i="1"/>
  <c r="F403" i="1"/>
  <c r="F401" i="1"/>
  <c r="F399" i="1"/>
  <c r="F397" i="1"/>
  <c r="F395" i="1"/>
  <c r="F393" i="1"/>
  <c r="F391" i="1"/>
  <c r="F389" i="1"/>
  <c r="F387" i="1"/>
  <c r="F385" i="1"/>
  <c r="F383" i="1"/>
  <c r="F381" i="1"/>
  <c r="F379" i="1"/>
  <c r="F377" i="1"/>
  <c r="F375" i="1"/>
  <c r="D373" i="1"/>
  <c r="D369" i="1"/>
  <c r="D365" i="1"/>
  <c r="D361" i="1"/>
  <c r="D357" i="1"/>
  <c r="D355" i="1"/>
  <c r="D353" i="1"/>
  <c r="D351" i="1"/>
  <c r="D349" i="1"/>
  <c r="D347" i="1"/>
  <c r="D345" i="1"/>
  <c r="D343" i="1"/>
  <c r="D341" i="1"/>
  <c r="D339" i="1"/>
  <c r="D337" i="1"/>
  <c r="D335" i="1"/>
  <c r="D333" i="1"/>
  <c r="D331" i="1"/>
  <c r="D329" i="1"/>
  <c r="D327" i="1"/>
  <c r="D325" i="1"/>
  <c r="D323" i="1"/>
  <c r="D321" i="1"/>
  <c r="F373" i="1"/>
  <c r="F369" i="1"/>
  <c r="F365" i="1"/>
  <c r="F361" i="1"/>
  <c r="F357" i="1"/>
  <c r="G353" i="1"/>
  <c r="G349" i="1"/>
  <c r="G345" i="1"/>
  <c r="G341" i="1"/>
  <c r="G337" i="1"/>
  <c r="G335" i="1"/>
  <c r="G333" i="1"/>
  <c r="G331" i="1"/>
  <c r="G329" i="1"/>
  <c r="G327" i="1"/>
  <c r="G325" i="1"/>
  <c r="G323" i="1"/>
  <c r="G321" i="1"/>
  <c r="G319" i="1"/>
  <c r="K246" i="1"/>
  <c r="I246" i="1"/>
  <c r="G406" i="1"/>
  <c r="G402" i="1"/>
  <c r="G398" i="1"/>
  <c r="G394" i="1"/>
  <c r="G390" i="1"/>
  <c r="G386" i="1"/>
  <c r="G382" i="1"/>
  <c r="G378" i="1"/>
  <c r="G374" i="1"/>
  <c r="G370" i="1"/>
  <c r="G366" i="1"/>
  <c r="G362" i="1"/>
  <c r="G358" i="1"/>
  <c r="F406" i="1"/>
  <c r="F404" i="1"/>
  <c r="F402" i="1"/>
  <c r="F400" i="1"/>
  <c r="F398" i="1"/>
  <c r="F396" i="1"/>
  <c r="F394" i="1"/>
  <c r="F392" i="1"/>
  <c r="F390" i="1"/>
  <c r="F388" i="1"/>
  <c r="F386" i="1"/>
  <c r="F384" i="1"/>
  <c r="F382" i="1"/>
  <c r="F380" i="1"/>
  <c r="F378" i="1"/>
  <c r="F376" i="1"/>
  <c r="F374" i="1"/>
  <c r="D371" i="1"/>
  <c r="D367" i="1"/>
  <c r="D363" i="1"/>
  <c r="D359" i="1"/>
  <c r="D356" i="1"/>
  <c r="D354" i="1"/>
  <c r="D352" i="1"/>
  <c r="D350" i="1"/>
  <c r="D348" i="1"/>
  <c r="D346" i="1"/>
  <c r="D344" i="1"/>
  <c r="D342" i="1"/>
  <c r="D340" i="1"/>
  <c r="D338" i="1"/>
  <c r="D336" i="1"/>
  <c r="D334" i="1"/>
  <c r="D332" i="1"/>
  <c r="D330" i="1"/>
  <c r="D328" i="1"/>
  <c r="D326" i="1"/>
  <c r="D324" i="1"/>
  <c r="D322" i="1"/>
  <c r="D320" i="1"/>
  <c r="F371" i="1"/>
  <c r="F367" i="1"/>
  <c r="F363" i="1"/>
  <c r="F359" i="1"/>
  <c r="G355" i="1"/>
  <c r="G351" i="1"/>
  <c r="G347" i="1"/>
  <c r="G343" i="1"/>
  <c r="G339" i="1"/>
  <c r="G336" i="1"/>
  <c r="G334" i="1"/>
  <c r="G332" i="1"/>
  <c r="G330" i="1"/>
  <c r="G328" i="1"/>
  <c r="G326" i="1"/>
  <c r="G324" i="1"/>
  <c r="G322" i="1"/>
  <c r="G320" i="1"/>
  <c r="D319" i="1"/>
  <c r="H246" i="1"/>
  <c r="N215" i="1"/>
  <c r="N197" i="1"/>
  <c r="N195" i="1"/>
  <c r="N193" i="1"/>
  <c r="N191" i="1"/>
  <c r="N189" i="1"/>
  <c r="N187" i="1"/>
  <c r="N185" i="1"/>
  <c r="N183" i="1"/>
  <c r="N181" i="1"/>
  <c r="B318" i="1"/>
  <c r="N244" i="1"/>
  <c r="N240" i="1"/>
  <c r="N236" i="1"/>
  <c r="N231" i="1"/>
  <c r="N227" i="1"/>
  <c r="N223" i="1"/>
  <c r="N219" i="1"/>
  <c r="N214" i="1"/>
  <c r="N210" i="1"/>
  <c r="N206" i="1"/>
  <c r="N202" i="1"/>
  <c r="N179" i="1"/>
  <c r="N175" i="1"/>
  <c r="N171" i="1"/>
  <c r="N167" i="1"/>
  <c r="N163" i="1"/>
  <c r="N151" i="1"/>
  <c r="N149" i="1"/>
  <c r="N147" i="1"/>
  <c r="N145" i="1"/>
  <c r="N143" i="1"/>
  <c r="N141" i="1"/>
  <c r="N139" i="1"/>
  <c r="N137" i="1"/>
  <c r="N135" i="1"/>
  <c r="N133" i="1"/>
  <c r="N131" i="1"/>
  <c r="N129" i="1"/>
  <c r="N127" i="1"/>
  <c r="N125" i="1"/>
  <c r="N123" i="1"/>
  <c r="N121" i="1"/>
  <c r="N119" i="1"/>
  <c r="N245" i="1"/>
  <c r="N241" i="1"/>
  <c r="N237" i="1"/>
  <c r="N233" i="1"/>
  <c r="N230" i="1"/>
  <c r="N226" i="1"/>
  <c r="N222" i="1"/>
  <c r="N218" i="1"/>
  <c r="N211" i="1"/>
  <c r="N207" i="1"/>
  <c r="N128" i="1"/>
  <c r="N124" i="1"/>
  <c r="N120" i="1"/>
  <c r="N243" i="1"/>
  <c r="N235" i="1"/>
  <c r="N228" i="1"/>
  <c r="N220" i="1"/>
  <c r="N209" i="1"/>
  <c r="N203" i="1"/>
  <c r="N199" i="1"/>
  <c r="N176" i="1"/>
  <c r="N172" i="1"/>
  <c r="N168" i="1"/>
  <c r="N164" i="1"/>
  <c r="N160" i="1"/>
  <c r="N158" i="1"/>
  <c r="N156" i="1"/>
  <c r="N154" i="1"/>
  <c r="N152" i="1"/>
  <c r="N114" i="1"/>
  <c r="N107" i="1"/>
  <c r="N105" i="1"/>
  <c r="N103" i="1"/>
  <c r="N89" i="1"/>
  <c r="N87" i="1"/>
  <c r="N85" i="1"/>
  <c r="N83" i="1"/>
  <c r="N81" i="1"/>
  <c r="N79" i="1"/>
  <c r="N77" i="1"/>
  <c r="N75" i="1"/>
  <c r="N73" i="1"/>
  <c r="N71" i="1"/>
  <c r="N69" i="1"/>
  <c r="N67" i="1"/>
  <c r="N65" i="1"/>
  <c r="N63" i="1"/>
  <c r="N61" i="1"/>
  <c r="N59" i="1"/>
  <c r="N113" i="1"/>
  <c r="N109" i="1"/>
  <c r="N98" i="1"/>
  <c r="N94" i="1"/>
  <c r="N90" i="1"/>
  <c r="N55" i="1"/>
  <c r="N51" i="1"/>
  <c r="N47" i="1"/>
  <c r="N43" i="1"/>
  <c r="N39" i="1"/>
  <c r="N35" i="1"/>
  <c r="N31" i="1"/>
  <c r="N27" i="1"/>
  <c r="N23" i="1"/>
  <c r="N19" i="1"/>
  <c r="N15" i="1"/>
  <c r="N11" i="1"/>
  <c r="N7" i="1"/>
  <c r="N4" i="1"/>
  <c r="N22" i="1"/>
  <c r="N14" i="1"/>
  <c r="N6" i="1"/>
  <c r="N116" i="1"/>
  <c r="N110" i="1"/>
  <c r="N99" i="1"/>
  <c r="N95" i="1"/>
  <c r="N91" i="1"/>
  <c r="N56" i="1"/>
  <c r="N52" i="1"/>
  <c r="N48" i="1"/>
  <c r="N44" i="1"/>
  <c r="N40" i="1"/>
  <c r="N36" i="1"/>
  <c r="N32" i="1"/>
  <c r="N28" i="1"/>
  <c r="N24" i="1"/>
  <c r="N16" i="1"/>
  <c r="N8" i="1"/>
  <c r="N41" i="1"/>
  <c r="N37" i="1"/>
  <c r="N33" i="1"/>
  <c r="N29" i="1"/>
  <c r="N25" i="1"/>
  <c r="N21" i="1"/>
  <c r="N17" i="1"/>
  <c r="N13" i="1"/>
  <c r="N9" i="1"/>
  <c r="N5" i="1"/>
  <c r="N3" i="1"/>
  <c r="N18" i="1"/>
  <c r="N10" i="1"/>
  <c r="N118" i="1"/>
  <c r="N112" i="1"/>
  <c r="N101" i="1"/>
  <c r="N97" i="1"/>
  <c r="N93" i="1"/>
  <c r="N58" i="1"/>
  <c r="N54" i="1"/>
  <c r="N50" i="1"/>
  <c r="N46" i="1"/>
  <c r="N42" i="1"/>
  <c r="N38" i="1"/>
  <c r="N34" i="1"/>
  <c r="N30" i="1"/>
  <c r="N26" i="1"/>
  <c r="N20" i="1"/>
  <c r="N12" i="1"/>
  <c r="N126" i="1"/>
  <c r="N122" i="1"/>
  <c r="N246" i="1"/>
  <c r="N239" i="1"/>
  <c r="N232" i="1"/>
  <c r="N224" i="1"/>
  <c r="N213" i="1"/>
  <c r="N205" i="1"/>
  <c r="N201" i="1"/>
  <c r="N178" i="1"/>
  <c r="N174" i="1"/>
  <c r="N170" i="1"/>
  <c r="N166" i="1"/>
  <c r="N162" i="1"/>
  <c r="N159" i="1"/>
  <c r="N157" i="1"/>
  <c r="N155" i="1"/>
  <c r="N153" i="1"/>
  <c r="N115" i="1"/>
  <c r="N108" i="1"/>
  <c r="N106" i="1"/>
  <c r="N104" i="1"/>
  <c r="N102" i="1"/>
  <c r="N88" i="1"/>
  <c r="N86" i="1"/>
  <c r="N84" i="1"/>
  <c r="N82" i="1"/>
  <c r="N80" i="1"/>
  <c r="N78" i="1"/>
  <c r="N76" i="1"/>
  <c r="N74" i="1"/>
  <c r="N72" i="1"/>
  <c r="N70" i="1"/>
  <c r="N68" i="1"/>
  <c r="N66" i="1"/>
  <c r="N64" i="1"/>
  <c r="N62" i="1"/>
  <c r="N60" i="1"/>
  <c r="N117" i="1"/>
  <c r="N111" i="1"/>
  <c r="N100" i="1"/>
  <c r="N96" i="1"/>
  <c r="N92" i="1"/>
  <c r="N57" i="1"/>
  <c r="N53" i="1"/>
  <c r="N49" i="1"/>
  <c r="N45" i="1"/>
  <c r="B315" i="1"/>
  <c r="B316" i="1"/>
  <c r="N130" i="1"/>
  <c r="N132" i="1"/>
  <c r="N134" i="1"/>
  <c r="N136" i="1"/>
  <c r="N138" i="1"/>
  <c r="N140" i="1"/>
  <c r="N142" i="1"/>
  <c r="N144" i="1"/>
  <c r="N146" i="1"/>
  <c r="N148" i="1"/>
  <c r="N150" i="1"/>
  <c r="N161" i="1"/>
  <c r="N165" i="1"/>
  <c r="N169" i="1"/>
  <c r="N173" i="1"/>
  <c r="N177" i="1"/>
  <c r="N200" i="1"/>
  <c r="N204" i="1"/>
  <c r="N208" i="1"/>
  <c r="N212" i="1"/>
  <c r="N217" i="1"/>
  <c r="N221" i="1"/>
  <c r="N225" i="1"/>
  <c r="N229" i="1"/>
  <c r="N234" i="1"/>
  <c r="N238" i="1"/>
  <c r="N242" i="1"/>
  <c r="N180" i="1"/>
  <c r="N182" i="1"/>
  <c r="N184" i="1"/>
  <c r="N186" i="1"/>
  <c r="N188" i="1"/>
  <c r="N190" i="1"/>
  <c r="N192" i="1"/>
  <c r="N194" i="1"/>
  <c r="N196" i="1"/>
  <c r="N198" i="1"/>
  <c r="N216" i="1"/>
  <c r="G248" i="1" l="1"/>
  <c r="I248" i="1"/>
  <c r="F254" i="1" s="1"/>
  <c r="H248" i="1"/>
  <c r="G269" i="1" s="1"/>
  <c r="G272" i="1"/>
  <c r="I263" i="1"/>
  <c r="H295" i="1"/>
  <c r="I295" i="1" s="1"/>
  <c r="H299" i="1"/>
  <c r="I249" i="1"/>
  <c r="F263" i="1" l="1"/>
  <c r="H297" i="1" s="1"/>
  <c r="G271" i="1"/>
  <c r="B317" i="1"/>
  <c r="H274" i="1"/>
  <c r="I274" i="1" s="1"/>
  <c r="H269" i="1"/>
  <c r="H272" i="1" l="1"/>
  <c r="H271" i="1"/>
  <c r="E275" i="1"/>
  <c r="H276" i="1"/>
  <c r="D309" i="1"/>
  <c r="F309" i="1" s="1"/>
  <c r="D308" i="1"/>
  <c r="F308" i="1" s="1"/>
  <c r="H309" i="1" l="1"/>
  <c r="G309" i="1"/>
  <c r="H277" i="1"/>
  <c r="I276" i="1"/>
  <c r="H308" i="1"/>
  <c r="G308" i="1"/>
  <c r="G278" i="1"/>
  <c r="G277" i="1"/>
  <c r="G299" i="1"/>
  <c r="I299" i="1" s="1"/>
  <c r="I308" i="1" l="1"/>
  <c r="I309" i="1"/>
  <c r="H286" i="1"/>
  <c r="H278" i="1"/>
  <c r="I278" i="1" s="1"/>
  <c r="I277" i="1"/>
  <c r="H287" i="1" l="1"/>
  <c r="I287" i="1" s="1"/>
  <c r="H298" i="1"/>
  <c r="I286" i="1"/>
  <c r="G298" i="1"/>
  <c r="I298" i="1" l="1"/>
  <c r="I288" i="1"/>
  <c r="G290" i="1" s="1"/>
  <c r="I290" i="1" s="1"/>
  <c r="G297" i="1" l="1"/>
  <c r="I297" i="1" s="1"/>
  <c r="I302" i="1" s="1"/>
  <c r="G304" i="1" l="1"/>
  <c r="I304" i="1" s="1"/>
  <c r="G303" i="1"/>
  <c r="I303" i="1" s="1"/>
  <c r="I305" i="1" l="1"/>
  <c r="I313" i="1" s="1"/>
  <c r="I312" i="1" l="1"/>
</calcChain>
</file>

<file path=xl/sharedStrings.xml><?xml version="1.0" encoding="utf-8"?>
<sst xmlns="http://schemas.openxmlformats.org/spreadsheetml/2006/main" count="2233" uniqueCount="923">
  <si>
    <t>Code</t>
  </si>
  <si>
    <t>English name</t>
  </si>
  <si>
    <t>Scientific name</t>
  </si>
  <si>
    <t>Qty/Box</t>
  </si>
  <si>
    <t>Price US$</t>
  </si>
  <si>
    <t>Qty</t>
  </si>
  <si>
    <t>Total Price</t>
  </si>
  <si>
    <t>Weight</t>
  </si>
  <si>
    <t>Total</t>
  </si>
  <si>
    <t>Stock</t>
  </si>
  <si>
    <t>=SVERWEIS(A1;Stock!A:J;8;FALSCH)</t>
  </si>
  <si>
    <t>West Afrika Fish</t>
  </si>
  <si>
    <t>ng72</t>
  </si>
  <si>
    <t>Filamentosus</t>
  </si>
  <si>
    <t>Aphesinuon Filamentosus</t>
  </si>
  <si>
    <t>5-8cm</t>
  </si>
  <si>
    <t>Order Freshwater Fish</t>
  </si>
  <si>
    <t>a</t>
  </si>
  <si>
    <t>ng94</t>
  </si>
  <si>
    <t>Aphyosemion</t>
  </si>
  <si>
    <t xml:space="preserve">Aphyosemion Arnoldi </t>
  </si>
  <si>
    <t>ng32</t>
  </si>
  <si>
    <t xml:space="preserve">Aphyosemion Australis </t>
  </si>
  <si>
    <t>ng91</t>
  </si>
  <si>
    <t xml:space="preserve">Aphyosemion Bitaeniatumutus </t>
  </si>
  <si>
    <t>ng38</t>
  </si>
  <si>
    <t xml:space="preserve">Aphyosemion Bivitatum </t>
  </si>
  <si>
    <t>ng97</t>
  </si>
  <si>
    <t xml:space="preserve">Aphyosemion Calliurius </t>
  </si>
  <si>
    <t>ng20</t>
  </si>
  <si>
    <t xml:space="preserve">Aphyosemion Deltahensis </t>
  </si>
  <si>
    <t>8-10cm</t>
  </si>
  <si>
    <t>ng53</t>
  </si>
  <si>
    <t>Aphyosemion Ephyolathys Bafatiatus</t>
  </si>
  <si>
    <t>ng93</t>
  </si>
  <si>
    <t xml:space="preserve">Aphyosemion Filamentosun </t>
  </si>
  <si>
    <t>ng100</t>
  </si>
  <si>
    <t xml:space="preserve">Aphyosemion Gardneri </t>
  </si>
  <si>
    <t>ng96</t>
  </si>
  <si>
    <t xml:space="preserve">Aphyosemion Gularie </t>
  </si>
  <si>
    <t>ng98</t>
  </si>
  <si>
    <t xml:space="preserve">Aphyosemion Ndianus </t>
  </si>
  <si>
    <t>ng102</t>
  </si>
  <si>
    <t xml:space="preserve">Aphyosemion Scheeli </t>
  </si>
  <si>
    <t>ng28</t>
  </si>
  <si>
    <t xml:space="preserve">Aphyosemion Sjoestedii </t>
  </si>
  <si>
    <t>ng95</t>
  </si>
  <si>
    <t>Aphyosemion Sp.</t>
  </si>
  <si>
    <t>ng99</t>
  </si>
  <si>
    <t xml:space="preserve">Aphyosemion Spoorenbergi </t>
  </si>
  <si>
    <t>ng5</t>
  </si>
  <si>
    <t>Blue Fish</t>
  </si>
  <si>
    <t>Aplocheilichtys macrophtalmus</t>
  </si>
  <si>
    <t>ng50</t>
  </si>
  <si>
    <t>Aplocheilichthys</t>
  </si>
  <si>
    <t>Aplocheilus Macrophtalmus</t>
  </si>
  <si>
    <t>ng77</t>
  </si>
  <si>
    <t>Lampeyes</t>
  </si>
  <si>
    <t xml:space="preserve">Apocheilichtys </t>
  </si>
  <si>
    <t>ng92</t>
  </si>
  <si>
    <t xml:space="preserve">Sylverticus </t>
  </si>
  <si>
    <t>Babubus Sylverticus</t>
  </si>
  <si>
    <t>ng27</t>
  </si>
  <si>
    <t>African Barbs</t>
  </si>
  <si>
    <t xml:space="preserve">Barbodes Callipterus </t>
  </si>
  <si>
    <t>ng71</t>
  </si>
  <si>
    <t>White Brachy</t>
  </si>
  <si>
    <t>Brachy Synodontis Specie</t>
  </si>
  <si>
    <t>ng74</t>
  </si>
  <si>
    <t>Lussosso</t>
  </si>
  <si>
    <t>Distichodus Lussosso</t>
  </si>
  <si>
    <t>ng200</t>
  </si>
  <si>
    <t>Freshwater Needlefish</t>
  </si>
  <si>
    <t>Enneacampus Ansorgii</t>
  </si>
  <si>
    <t/>
  </si>
  <si>
    <t>ng201</t>
  </si>
  <si>
    <t>Freshwater Needlefish Deepwater</t>
  </si>
  <si>
    <t>Enneacampus Kaupi</t>
  </si>
  <si>
    <t>ng81</t>
  </si>
  <si>
    <t>Blue Panchax</t>
  </si>
  <si>
    <t>Epiplatys Sp.</t>
  </si>
  <si>
    <t>ng25</t>
  </si>
  <si>
    <t>Debauwie</t>
  </si>
  <si>
    <t>Eutropiellus Debauwi</t>
  </si>
  <si>
    <t>ng1</t>
  </si>
  <si>
    <t>Long Nose</t>
  </si>
  <si>
    <t xml:space="preserve">Gnathonemus Petersis </t>
  </si>
  <si>
    <t>ng16</t>
  </si>
  <si>
    <t>Australian Goby</t>
  </si>
  <si>
    <t xml:space="preserve">Gobio Gudgeon </t>
  </si>
  <si>
    <t>ng45</t>
  </si>
  <si>
    <t>Dolphin</t>
  </si>
  <si>
    <t>Imormyrus Longirostris</t>
  </si>
  <si>
    <t>10-13cm</t>
  </si>
  <si>
    <t>ng9</t>
  </si>
  <si>
    <t>Knife Fish</t>
  </si>
  <si>
    <t xml:space="preserve">Konomystus </t>
  </si>
  <si>
    <t>ng41</t>
  </si>
  <si>
    <t>Rabeo Rub/ (Black Labeio)</t>
  </si>
  <si>
    <t>Labeo sp.</t>
  </si>
  <si>
    <t>ng3</t>
  </si>
  <si>
    <t>Short Nose</t>
  </si>
  <si>
    <t>Marcusenius Angolensis</t>
  </si>
  <si>
    <t>ng79</t>
  </si>
  <si>
    <t>Needle Fish</t>
  </si>
  <si>
    <t xml:space="preserve">Microphis Brachyurus </t>
  </si>
  <si>
    <t>ng12</t>
  </si>
  <si>
    <t>Mono Sebae</t>
  </si>
  <si>
    <t>Monodactylus Sebae</t>
  </si>
  <si>
    <t>ng88</t>
  </si>
  <si>
    <t>Whalenose</t>
  </si>
  <si>
    <t xml:space="preserve">Mormyrus Brachyistus </t>
  </si>
  <si>
    <t>ng17</t>
  </si>
  <si>
    <t>Neolobias</t>
  </si>
  <si>
    <t xml:space="preserve">Neolobias Ansorgii </t>
  </si>
  <si>
    <t>ng18</t>
  </si>
  <si>
    <t xml:space="preserve">Neolobias Powelli </t>
  </si>
  <si>
    <t>ng6</t>
  </si>
  <si>
    <t>Butterfly</t>
  </si>
  <si>
    <t xml:space="preserve">Pantodon Bucholzi </t>
  </si>
  <si>
    <t>ng36</t>
  </si>
  <si>
    <t>Marble Knife</t>
  </si>
  <si>
    <t xml:space="preserve">Papyrocranus afer </t>
  </si>
  <si>
    <t>ng47</t>
  </si>
  <si>
    <t>Glass Cat Fish</t>
  </si>
  <si>
    <t xml:space="preserve">Paraila Pellucida </t>
  </si>
  <si>
    <t>ng46</t>
  </si>
  <si>
    <t>Congo Tetra</t>
  </si>
  <si>
    <t>Phenacogramnus Specie</t>
  </si>
  <si>
    <t>ng73</t>
  </si>
  <si>
    <t>Guppies</t>
  </si>
  <si>
    <t>Poecilia Reticulata</t>
  </si>
  <si>
    <t>ng2</t>
  </si>
  <si>
    <t>Round Nose</t>
  </si>
  <si>
    <t xml:space="preserve">Polymyrus Nigripinnis </t>
  </si>
  <si>
    <t>ng106</t>
  </si>
  <si>
    <t>Procatopus</t>
  </si>
  <si>
    <t xml:space="preserve">Procapotus Aberrans </t>
  </si>
  <si>
    <t>ng42</t>
  </si>
  <si>
    <t>Procapotus</t>
  </si>
  <si>
    <t xml:space="preserve">Procapotus Simillis </t>
  </si>
  <si>
    <t>ng103</t>
  </si>
  <si>
    <t>Nothobranchus</t>
  </si>
  <si>
    <t>Pronothobranchius kiyawensis</t>
  </si>
  <si>
    <t>ng22</t>
  </si>
  <si>
    <t>Grass Cutters</t>
  </si>
  <si>
    <t xml:space="preserve">Schilbe Mystus </t>
  </si>
  <si>
    <t>ng59</t>
  </si>
  <si>
    <t>Brack Fish</t>
  </si>
  <si>
    <t xml:space="preserve">Synodontis </t>
  </si>
  <si>
    <t>ng7</t>
  </si>
  <si>
    <t>Upside Down Cats</t>
  </si>
  <si>
    <t>Synodontis Nigeriventis</t>
  </si>
  <si>
    <t>ng62</t>
  </si>
  <si>
    <t>Synodontis</t>
  </si>
  <si>
    <t>Synodontis Occelatus</t>
  </si>
  <si>
    <t>ng43</t>
  </si>
  <si>
    <t xml:space="preserve">Oceleffar </t>
  </si>
  <si>
    <t xml:space="preserve">Synodontis Occeliffer </t>
  </si>
  <si>
    <t>ng44</t>
  </si>
  <si>
    <t>Network</t>
  </si>
  <si>
    <t xml:space="preserve">Synodontis Robertsi </t>
  </si>
  <si>
    <t>ng75</t>
  </si>
  <si>
    <t>Dwarf Cat Fish</t>
  </si>
  <si>
    <t>Synodontis Sp</t>
  </si>
  <si>
    <t>ng70</t>
  </si>
  <si>
    <t>Red Tail Cat Fish</t>
  </si>
  <si>
    <t>ng58</t>
  </si>
  <si>
    <t xml:space="preserve">Spratcat Fish </t>
  </si>
  <si>
    <t>Synodontis sp.</t>
  </si>
  <si>
    <t>West Afrika Big Fish</t>
  </si>
  <si>
    <t>ng61</t>
  </si>
  <si>
    <t>Cat Fish</t>
  </si>
  <si>
    <t>Achenoglanis Occidentalis</t>
  </si>
  <si>
    <t>b</t>
  </si>
  <si>
    <t>ng15</t>
  </si>
  <si>
    <t>Spotted Spiny Eel</t>
  </si>
  <si>
    <t>Afromastacembelus Frenatus</t>
  </si>
  <si>
    <t>12cm</t>
  </si>
  <si>
    <t>ng107</t>
  </si>
  <si>
    <t>Shovel Nose Catfish</t>
  </si>
  <si>
    <t xml:space="preserve">Bagrus Ubadgeniss </t>
  </si>
  <si>
    <t>ng89</t>
  </si>
  <si>
    <t>Bagrus</t>
  </si>
  <si>
    <t xml:space="preserve">Bagrus Ubangensis </t>
  </si>
  <si>
    <t>ng19</t>
  </si>
  <si>
    <t>Snake Head</t>
  </si>
  <si>
    <t xml:space="preserve">Channa Striatus </t>
  </si>
  <si>
    <t>ng35</t>
  </si>
  <si>
    <t>Eel Catfish</t>
  </si>
  <si>
    <t>Channalabes Abus</t>
  </si>
  <si>
    <t>7-8cm</t>
  </si>
  <si>
    <t>ng37</t>
  </si>
  <si>
    <t>Aluminum Cat Fish</t>
  </si>
  <si>
    <t>Chrysichthys</t>
  </si>
  <si>
    <t>ng78</t>
  </si>
  <si>
    <t>Moon Fish</t>
  </si>
  <si>
    <t xml:space="preserve">Citharinus Citharus </t>
  </si>
  <si>
    <t>ng80</t>
  </si>
  <si>
    <t>Clarias Cat</t>
  </si>
  <si>
    <t xml:space="preserve">Clarias Angolensis </t>
  </si>
  <si>
    <t>ng21</t>
  </si>
  <si>
    <t>Alestes</t>
  </si>
  <si>
    <t xml:space="preserve">Drycinus Longipinus </t>
  </si>
  <si>
    <t>ng4</t>
  </si>
  <si>
    <t>Reed Fish</t>
  </si>
  <si>
    <t>Erpetoichthys Calabaricus</t>
  </si>
  <si>
    <t>20-30cm</t>
  </si>
  <si>
    <t>ng34</t>
  </si>
  <si>
    <t>Aba Fish (Small)</t>
  </si>
  <si>
    <t xml:space="preserve">Gymnarchus Niloticus </t>
  </si>
  <si>
    <t>ng40</t>
  </si>
  <si>
    <t>African Pike</t>
  </si>
  <si>
    <t xml:space="preserve">Hepsedoes Odoe </t>
  </si>
  <si>
    <t>ng90</t>
  </si>
  <si>
    <t>Tiger Fish</t>
  </si>
  <si>
    <t>Hydrocinus sp.</t>
  </si>
  <si>
    <t>ng69</t>
  </si>
  <si>
    <t>Lates Niloticus</t>
  </si>
  <si>
    <t>ng63</t>
  </si>
  <si>
    <t>Alestes Red Tail</t>
  </si>
  <si>
    <t>Longspiny Red Tail Alestes</t>
  </si>
  <si>
    <t>ng13</t>
  </si>
  <si>
    <t>Electric Fish</t>
  </si>
  <si>
    <t xml:space="preserve">Malapterus Electics </t>
  </si>
  <si>
    <t>ng105</t>
  </si>
  <si>
    <t>Megalop</t>
  </si>
  <si>
    <t xml:space="preserve">Megalop Atlanticus </t>
  </si>
  <si>
    <t>ng76</t>
  </si>
  <si>
    <t>Girafnose</t>
  </si>
  <si>
    <t xml:space="preserve">Ochenoglains </t>
  </si>
  <si>
    <t>ng33</t>
  </si>
  <si>
    <t>Arowana</t>
  </si>
  <si>
    <t>Osteoglossum Bicirrhosum</t>
  </si>
  <si>
    <t>keine Cites</t>
  </si>
  <si>
    <t>Order Freshwater Cites Fish</t>
  </si>
  <si>
    <t>ng10</t>
  </si>
  <si>
    <t>Spotted Cat</t>
  </si>
  <si>
    <t>Parauchenoglonis machostuma</t>
  </si>
  <si>
    <t>ng82</t>
  </si>
  <si>
    <t>Phago Fish</t>
  </si>
  <si>
    <t xml:space="preserve">Phago maculatus </t>
  </si>
  <si>
    <t>ng108</t>
  </si>
  <si>
    <t xml:space="preserve">Polypterus </t>
  </si>
  <si>
    <t xml:space="preserve">Polypterus Ansorgii </t>
  </si>
  <si>
    <t>9-10cm</t>
  </si>
  <si>
    <t>ng56</t>
  </si>
  <si>
    <t>Polypterus</t>
  </si>
  <si>
    <t xml:space="preserve">Polypterus Delhezi </t>
  </si>
  <si>
    <t>8-9cm</t>
  </si>
  <si>
    <t>ng57</t>
  </si>
  <si>
    <t xml:space="preserve">Polypterus Palmas </t>
  </si>
  <si>
    <t>ng48</t>
  </si>
  <si>
    <t>Polypterus Senegalensis</t>
  </si>
  <si>
    <t>Polypterus Teugelsi</t>
  </si>
  <si>
    <t>ng68</t>
  </si>
  <si>
    <t>Lung Fish</t>
  </si>
  <si>
    <t>Protopterus Annectensudollot</t>
  </si>
  <si>
    <t>50-100cm</t>
  </si>
  <si>
    <t>ng60</t>
  </si>
  <si>
    <t>4-5cm</t>
  </si>
  <si>
    <t>ng49</t>
  </si>
  <si>
    <t>Puffer</t>
  </si>
  <si>
    <t xml:space="preserve">Tetraodon Mbu </t>
  </si>
  <si>
    <t>West Afrika Cichlids</t>
  </si>
  <si>
    <t>ng24</t>
  </si>
  <si>
    <t>Bush Fish</t>
  </si>
  <si>
    <t>Cetnopomar Kngsleyae</t>
  </si>
  <si>
    <t>c</t>
  </si>
  <si>
    <t>ng64</t>
  </si>
  <si>
    <t>Cichild</t>
  </si>
  <si>
    <t>Chromidotilapia Guntheri</t>
  </si>
  <si>
    <t>ng30</t>
  </si>
  <si>
    <t>Six Points</t>
  </si>
  <si>
    <t>Hemichromis Elongatus</t>
  </si>
  <si>
    <t>ng14</t>
  </si>
  <si>
    <t>Jewel Fish</t>
  </si>
  <si>
    <t xml:space="preserve">Hemichromis Levalili </t>
  </si>
  <si>
    <t>ng29</t>
  </si>
  <si>
    <t>African Leaf Fish</t>
  </si>
  <si>
    <t>Monocirrhus Polyacanthus</t>
  </si>
  <si>
    <t>ng11</t>
  </si>
  <si>
    <t>Red Eye Fish</t>
  </si>
  <si>
    <t xml:space="preserve">Nicholsi </t>
  </si>
  <si>
    <t>ng8</t>
  </si>
  <si>
    <t>Kribensis</t>
  </si>
  <si>
    <t>Pelmantochromis Pulcher</t>
  </si>
  <si>
    <t>ng54</t>
  </si>
  <si>
    <t>Kribensis Redbelly</t>
  </si>
  <si>
    <t>Pelvicachromis Taeniatus</t>
  </si>
  <si>
    <t>ng109</t>
  </si>
  <si>
    <t>Marine Zebra</t>
  </si>
  <si>
    <t xml:space="preserve">Pseudotropheus zebra </t>
  </si>
  <si>
    <t>ng83</t>
  </si>
  <si>
    <t>Cichilds</t>
  </si>
  <si>
    <t xml:space="preserve">Thisia Ansorgii </t>
  </si>
  <si>
    <t>ng26</t>
  </si>
  <si>
    <t>Zebra Fish</t>
  </si>
  <si>
    <t xml:space="preserve">Tilapia Maries </t>
  </si>
  <si>
    <t>West Afrika Catfish</t>
  </si>
  <si>
    <t>ng87</t>
  </si>
  <si>
    <t>One Line Tetra</t>
  </si>
  <si>
    <t>Nannocharax Latifasciatus</t>
  </si>
  <si>
    <t>w</t>
  </si>
  <si>
    <t>ng86</t>
  </si>
  <si>
    <t>Pencil Fish</t>
  </si>
  <si>
    <t xml:space="preserve">Nannocharax Specie </t>
  </si>
  <si>
    <t>ng23</t>
  </si>
  <si>
    <t>Mud Skipper</t>
  </si>
  <si>
    <t>Periophtalmus Babarus</t>
  </si>
  <si>
    <t>ng52</t>
  </si>
  <si>
    <t>Blood Fish</t>
  </si>
  <si>
    <t>Phractolaemus Ansorgi</t>
  </si>
  <si>
    <t>ng67</t>
  </si>
  <si>
    <t>Whiptail</t>
  </si>
  <si>
    <t xml:space="preserve">Phractura Ansorgii </t>
  </si>
  <si>
    <t>ng110</t>
  </si>
  <si>
    <t>Apple Catfish</t>
  </si>
  <si>
    <t xml:space="preserve">Snoy-Ebunesis </t>
  </si>
  <si>
    <t>Westafrika Shrimps</t>
  </si>
  <si>
    <t>ng65</t>
  </si>
  <si>
    <t>Rare Shrimp</t>
  </si>
  <si>
    <t>Atya Gabonensis</t>
  </si>
  <si>
    <t>Order Shrimps</t>
  </si>
  <si>
    <t>ng51</t>
  </si>
  <si>
    <t>Land Crab/Rainbowcrab</t>
  </si>
  <si>
    <t xml:space="preserve">Cardiosoma Armatus </t>
  </si>
  <si>
    <t>S/M/L</t>
  </si>
  <si>
    <t>ng84</t>
  </si>
  <si>
    <t>Big Shrimps</t>
  </si>
  <si>
    <t>Crustacea Sp.</t>
  </si>
  <si>
    <t>ng66</t>
  </si>
  <si>
    <t>Shrimp Cray Fish</t>
  </si>
  <si>
    <t>West Afrika Miscellaneus</t>
  </si>
  <si>
    <t>L</t>
  </si>
  <si>
    <t>ng31</t>
  </si>
  <si>
    <t>Poisonous Hairy Spider</t>
  </si>
  <si>
    <t>Congo Zaire Rare Fishes</t>
  </si>
  <si>
    <t>co20</t>
  </si>
  <si>
    <t xml:space="preserve">Aphyosemion Christyi </t>
  </si>
  <si>
    <t>co30</t>
  </si>
  <si>
    <t>Auchenoglanis Occidentalis</t>
  </si>
  <si>
    <t>co40</t>
  </si>
  <si>
    <t>Barbus Sp.</t>
  </si>
  <si>
    <t>co60</t>
  </si>
  <si>
    <t xml:space="preserve">Bryconaethiops Boulangeri </t>
  </si>
  <si>
    <t>co70</t>
  </si>
  <si>
    <t>Caecomastacembelus Greshoffi</t>
  </si>
  <si>
    <t>co80</t>
  </si>
  <si>
    <t>Caecomastacembelus Sp.</t>
  </si>
  <si>
    <t>co100</t>
  </si>
  <si>
    <t>Campylomormyeus Rhynchophorus</t>
  </si>
  <si>
    <t>co90</t>
  </si>
  <si>
    <t>Campylomormyrus Alces</t>
  </si>
  <si>
    <t>co160</t>
  </si>
  <si>
    <t>Ctenopoma Acutirostris</t>
  </si>
  <si>
    <t>co170</t>
  </si>
  <si>
    <t>Ctenopoma Ansorgii</t>
  </si>
  <si>
    <t>co180</t>
  </si>
  <si>
    <t>Ctenopoma Congicum</t>
  </si>
  <si>
    <t>co190</t>
  </si>
  <si>
    <t>Ctenopoma Fasiolatum</t>
  </si>
  <si>
    <t>co200</t>
  </si>
  <si>
    <t>Ctenopoma Oxyrhynchus</t>
  </si>
  <si>
    <t>co210</t>
  </si>
  <si>
    <t>Distichodus Affinis</t>
  </si>
  <si>
    <t>co220</t>
  </si>
  <si>
    <t xml:space="preserve">Distichodus Fasciolatus </t>
  </si>
  <si>
    <t>co230</t>
  </si>
  <si>
    <t>Distichodus Lussoso</t>
  </si>
  <si>
    <t>co240</t>
  </si>
  <si>
    <t>Distichodus Noboli</t>
  </si>
  <si>
    <t>co250</t>
  </si>
  <si>
    <t>Distichodus Sexfasciatus</t>
  </si>
  <si>
    <t>co260</t>
  </si>
  <si>
    <t>Epiplatys Chevalieri</t>
  </si>
  <si>
    <t>co270</t>
  </si>
  <si>
    <t>co300</t>
  </si>
  <si>
    <t xml:space="preserve">Hemigrammopetersius Caudalis </t>
  </si>
  <si>
    <t>co340</t>
  </si>
  <si>
    <t>Labeo Cylindricus</t>
  </si>
  <si>
    <t>co350</t>
  </si>
  <si>
    <t xml:space="preserve">Labeo Variegatus </t>
  </si>
  <si>
    <t>co390</t>
  </si>
  <si>
    <t>Mastambelus Species</t>
  </si>
  <si>
    <t>co400</t>
  </si>
  <si>
    <t>Microsynodontis</t>
  </si>
  <si>
    <t>co430</t>
  </si>
  <si>
    <t xml:space="preserve">Nannocharax Fasciolaris </t>
  </si>
  <si>
    <t>co520</t>
  </si>
  <si>
    <t>Parailia Longifilis</t>
  </si>
  <si>
    <t>co540</t>
  </si>
  <si>
    <t>Phactolaemus Ansorgii</t>
  </si>
  <si>
    <t>co570</t>
  </si>
  <si>
    <t>Phenacogrammus Altus (Brachyperterius)</t>
  </si>
  <si>
    <t>co580</t>
  </si>
  <si>
    <t>Phenacogrammus Breusengemi</t>
  </si>
  <si>
    <t>co590</t>
  </si>
  <si>
    <t>Phenacogrammus Interptus</t>
  </si>
  <si>
    <t>co600</t>
  </si>
  <si>
    <t xml:space="preserve">Phenacogrammus Sp. Kwango </t>
  </si>
  <si>
    <t>co620</t>
  </si>
  <si>
    <t xml:space="preserve">Guppy Wild </t>
  </si>
  <si>
    <t>co630</t>
  </si>
  <si>
    <t>Pollimyrus Nigripinnis</t>
  </si>
  <si>
    <t>co950</t>
  </si>
  <si>
    <t>Xenomystus Nigriventris</t>
  </si>
  <si>
    <t>Congo Zaire Rare Big Fishes</t>
  </si>
  <si>
    <t>co10</t>
  </si>
  <si>
    <t>Alestes Sp.</t>
  </si>
  <si>
    <t>co50</t>
  </si>
  <si>
    <t xml:space="preserve">Barilius Ansorgii </t>
  </si>
  <si>
    <t>co110</t>
  </si>
  <si>
    <t>Channa Obscurus</t>
  </si>
  <si>
    <t>co130</t>
  </si>
  <si>
    <t>Chrysichtys Ornatus</t>
  </si>
  <si>
    <t>co140</t>
  </si>
  <si>
    <t>Citharinus Citharus</t>
  </si>
  <si>
    <t>co150</t>
  </si>
  <si>
    <t>Clarias Angolensis</t>
  </si>
  <si>
    <t>co310</t>
  </si>
  <si>
    <t>Heterotis Niloticus</t>
  </si>
  <si>
    <t>co320</t>
  </si>
  <si>
    <t>Hydrocinus Goliath</t>
  </si>
  <si>
    <t>co330</t>
  </si>
  <si>
    <t>Hydrocinus Vittatus</t>
  </si>
  <si>
    <t>co370</t>
  </si>
  <si>
    <t>co380</t>
  </si>
  <si>
    <t>Malapterus Electricus</t>
  </si>
  <si>
    <t>co410</t>
  </si>
  <si>
    <t>Mormyrops Boulengeri</t>
  </si>
  <si>
    <t>co420</t>
  </si>
  <si>
    <t>Mormyrus Longirostris</t>
  </si>
  <si>
    <t>co530</t>
  </si>
  <si>
    <t>Parauchenoglanis Macrostoma</t>
  </si>
  <si>
    <t>co550</t>
  </si>
  <si>
    <t>Phago Maculatus</t>
  </si>
  <si>
    <t>co560</t>
  </si>
  <si>
    <t>Phago Sp.</t>
  </si>
  <si>
    <t>co640</t>
  </si>
  <si>
    <t>Polypterus Bichir Bichir</t>
  </si>
  <si>
    <t>co650</t>
  </si>
  <si>
    <t>Polypterus Congicum</t>
  </si>
  <si>
    <t>co660</t>
  </si>
  <si>
    <t>Polypterus Delhezi</t>
  </si>
  <si>
    <t>co670</t>
  </si>
  <si>
    <t xml:space="preserve">Polypterus Ornatipinnis </t>
  </si>
  <si>
    <t>co680</t>
  </si>
  <si>
    <t>Polypterus Palmas</t>
  </si>
  <si>
    <t>co690</t>
  </si>
  <si>
    <t>Polypterus Weeksi</t>
  </si>
  <si>
    <t>co700</t>
  </si>
  <si>
    <t xml:space="preserve">Protopterus Aethiopicus </t>
  </si>
  <si>
    <t>co710</t>
  </si>
  <si>
    <t>Protopterus Albino</t>
  </si>
  <si>
    <t>co720</t>
  </si>
  <si>
    <t xml:space="preserve">Protopterus Dolloi </t>
  </si>
  <si>
    <t>co900</t>
  </si>
  <si>
    <t xml:space="preserve">Tetraodon Miurus </t>
  </si>
  <si>
    <t>co910</t>
  </si>
  <si>
    <t>Tetraodon Sp. Mbu</t>
  </si>
  <si>
    <t>Congo Zaire Rare Cichlid</t>
  </si>
  <si>
    <t>co280</t>
  </si>
  <si>
    <t>Hemichromis Sp. Muanda</t>
  </si>
  <si>
    <t>co290</t>
  </si>
  <si>
    <t>Hemichromis Stellifer</t>
  </si>
  <si>
    <t>co360</t>
  </si>
  <si>
    <t>Lamprologus Congoensis</t>
  </si>
  <si>
    <t>co440</t>
  </si>
  <si>
    <t>Nanochromis Consortus</t>
  </si>
  <si>
    <t>co450</t>
  </si>
  <si>
    <t>Nanochromis Dimidiatus</t>
  </si>
  <si>
    <t>co460</t>
  </si>
  <si>
    <t>Nanochromis Nudiceps</t>
  </si>
  <si>
    <t>co470</t>
  </si>
  <si>
    <t>Nanochromis Parilius</t>
  </si>
  <si>
    <t>co480</t>
  </si>
  <si>
    <t>Nanochromis Sp. (Leza)</t>
  </si>
  <si>
    <t>co490</t>
  </si>
  <si>
    <t>Nanochromis Transvestitus</t>
  </si>
  <si>
    <t>co500</t>
  </si>
  <si>
    <t>Neolebias Sp.</t>
  </si>
  <si>
    <t>co510</t>
  </si>
  <si>
    <t>Orthochromis Polyacanthus</t>
  </si>
  <si>
    <t>co730</t>
  </si>
  <si>
    <t>Steatocranus Casuarius</t>
  </si>
  <si>
    <t>co740</t>
  </si>
  <si>
    <t>Steatocranus Ngombe</t>
  </si>
  <si>
    <t>co750</t>
  </si>
  <si>
    <t>Steatocranus Sp.</t>
  </si>
  <si>
    <t>co760</t>
  </si>
  <si>
    <t>Steatocranus Tinanti</t>
  </si>
  <si>
    <t>co920</t>
  </si>
  <si>
    <t>Thoracochromis Sp</t>
  </si>
  <si>
    <t>co930</t>
  </si>
  <si>
    <t>Tilapia Sp.</t>
  </si>
  <si>
    <t>co940</t>
  </si>
  <si>
    <t>Tylochromis Latelaris</t>
  </si>
  <si>
    <t>Congo Zaire Rare Catfish</t>
  </si>
  <si>
    <t>co120</t>
  </si>
  <si>
    <t>Chiloglanis Species Kinsuka</t>
  </si>
  <si>
    <t>co610</t>
  </si>
  <si>
    <t xml:space="preserve">Phractura Sp. Kinsuka </t>
  </si>
  <si>
    <t>co770</t>
  </si>
  <si>
    <t>Synodontis Alberti</t>
  </si>
  <si>
    <t>co780</t>
  </si>
  <si>
    <t>Synodontis Angelicus</t>
  </si>
  <si>
    <t>co790</t>
  </si>
  <si>
    <t>Synodontis Brichardi</t>
  </si>
  <si>
    <t>co800</t>
  </si>
  <si>
    <t>Synodontis Caudalis</t>
  </si>
  <si>
    <t>co810</t>
  </si>
  <si>
    <t>Synodontis Contractus</t>
  </si>
  <si>
    <t>co820</t>
  </si>
  <si>
    <t xml:space="preserve">Synodontis Decorus </t>
  </si>
  <si>
    <t>co830</t>
  </si>
  <si>
    <t xml:space="preserve">Synodontis Flavitaeniatus </t>
  </si>
  <si>
    <t>co840</t>
  </si>
  <si>
    <t>Synodontis Greshoffi</t>
  </si>
  <si>
    <t>co850</t>
  </si>
  <si>
    <t>Synodontis Nigriventris</t>
  </si>
  <si>
    <t>co860</t>
  </si>
  <si>
    <t>Synodontis Notatus</t>
  </si>
  <si>
    <t>co870</t>
  </si>
  <si>
    <t xml:space="preserve">Synodontis Pleurops </t>
  </si>
  <si>
    <t>co880</t>
  </si>
  <si>
    <t>Synodontis Schoutedeni</t>
  </si>
  <si>
    <t>co890</t>
  </si>
  <si>
    <t>Synodontis Solonis</t>
  </si>
  <si>
    <t>Congo Zaire Rare Shrimps</t>
  </si>
  <si>
    <t>co2000</t>
  </si>
  <si>
    <t>Shrimp/Crevette</t>
  </si>
  <si>
    <t>Beetle etc. Non Cites</t>
  </si>
  <si>
    <t>BnC120</t>
  </si>
  <si>
    <t>Tailles Whip Scorpions</t>
  </si>
  <si>
    <t>Amblypygid sp.</t>
  </si>
  <si>
    <t>Order other inverts (Stars, Urchins, Anemones, …)</t>
  </si>
  <si>
    <t>BnC10</t>
  </si>
  <si>
    <t xml:space="preserve">Little Bettle </t>
  </si>
  <si>
    <t>Assorted</t>
  </si>
  <si>
    <t>BnC30</t>
  </si>
  <si>
    <t>Milliped</t>
  </si>
  <si>
    <t>Cambala Anulata</t>
  </si>
  <si>
    <t>BnC20</t>
  </si>
  <si>
    <t>Land Crab</t>
  </si>
  <si>
    <t>Cardiosoma Armatum Gecarcinus</t>
  </si>
  <si>
    <t>BnC140</t>
  </si>
  <si>
    <t>Centipede</t>
  </si>
  <si>
    <t>Chilopoda sp.</t>
  </si>
  <si>
    <t>BnC40</t>
  </si>
  <si>
    <t>Hermit Crab</t>
  </si>
  <si>
    <t>Coenobita Perlatus</t>
  </si>
  <si>
    <t>BnC130</t>
  </si>
  <si>
    <t>Goliath Beetle</t>
  </si>
  <si>
    <t>Goliathus sp.</t>
  </si>
  <si>
    <t>BnC50</t>
  </si>
  <si>
    <t>Hercules Spider</t>
  </si>
  <si>
    <t>Hysterocrate Hercule</t>
  </si>
  <si>
    <t>BnC60</t>
  </si>
  <si>
    <t>Praying Manthis</t>
  </si>
  <si>
    <t>Mantis religiosa eichleri</t>
  </si>
  <si>
    <t>BnC70</t>
  </si>
  <si>
    <t>Manthis</t>
  </si>
  <si>
    <t>Mantis sp.</t>
  </si>
  <si>
    <t>BnC80</t>
  </si>
  <si>
    <t>Acquatic Beetle</t>
  </si>
  <si>
    <t>Meceptera Teracetera</t>
  </si>
  <si>
    <t>BnC90</t>
  </si>
  <si>
    <t>Rhino Beetle</t>
  </si>
  <si>
    <t>Rhino Rhino</t>
  </si>
  <si>
    <t>BnC100</t>
  </si>
  <si>
    <t>Wind Scorpion Agugae</t>
  </si>
  <si>
    <t>Solifuga sp.</t>
  </si>
  <si>
    <t>BnC110</t>
  </si>
  <si>
    <t>Baboon Spider</t>
  </si>
  <si>
    <t>Tarantula sp.</t>
  </si>
  <si>
    <t>Red Sea Fish</t>
  </si>
  <si>
    <t>RSF10</t>
  </si>
  <si>
    <t>Sohal tang</t>
  </si>
  <si>
    <t>Acanthurus sohal</t>
  </si>
  <si>
    <t>Order Marine Fish</t>
  </si>
  <si>
    <t>RSF20</t>
  </si>
  <si>
    <t>Yellowtail angelfish</t>
  </si>
  <si>
    <t>Apolemichthys xanthurus</t>
  </si>
  <si>
    <t>RSF30</t>
  </si>
  <si>
    <t>Blacktail butterflyfish</t>
  </si>
  <si>
    <t>Chaetodon austriacus</t>
  </si>
  <si>
    <t>RSF40</t>
  </si>
  <si>
    <t>Orangeface butterflyfish</t>
  </si>
  <si>
    <t>Chaetodon larvatus  </t>
  </si>
  <si>
    <t>RSF50</t>
  </si>
  <si>
    <t>Redback butterflyfish</t>
  </si>
  <si>
    <t>Chaetodon paucifasciatus </t>
  </si>
  <si>
    <t>RSF60</t>
  </si>
  <si>
    <t>Masked butterflyfish</t>
  </si>
  <si>
    <t>Chaetodon semilarvatus </t>
  </si>
  <si>
    <t>RSF70</t>
  </si>
  <si>
    <t>Vagabond butterflyfish</t>
  </si>
  <si>
    <t>Chaetodon vagabundus</t>
  </si>
  <si>
    <t>RSF80</t>
  </si>
  <si>
    <t>Schooling bannerfish</t>
  </si>
  <si>
    <t>Heniochus diphreutes</t>
  </si>
  <si>
    <t>RSF90</t>
  </si>
  <si>
    <t>Arabian asfur angelfish</t>
  </si>
  <si>
    <t>Pomacanthus asfur</t>
  </si>
  <si>
    <t>RSF100</t>
  </si>
  <si>
    <t>Half-moon angelfish</t>
  </si>
  <si>
    <t>Pomacanthus maculosus</t>
  </si>
  <si>
    <t>RSF110</t>
  </si>
  <si>
    <t>Desjardini sailfin tang</t>
  </si>
  <si>
    <t>Zebrasoma desjardini</t>
  </si>
  <si>
    <t>RSF120</t>
  </si>
  <si>
    <t>Purple tang</t>
  </si>
  <si>
    <t>Zebrasoma xanthurus</t>
  </si>
  <si>
    <t>Listenende</t>
  </si>
  <si>
    <t>ORDER Total</t>
  </si>
  <si>
    <t>Rabatt ab:</t>
  </si>
  <si>
    <t>Taric            EUSt</t>
  </si>
  <si>
    <t>EU-Zoll</t>
  </si>
  <si>
    <t>Form A</t>
  </si>
  <si>
    <t>ohne</t>
  </si>
  <si>
    <t>Anteil</t>
  </si>
  <si>
    <t>Anzahl</t>
  </si>
  <si>
    <t>Gewicht</t>
  </si>
  <si>
    <t>0301110000   19%</t>
  </si>
  <si>
    <t>0301190000   19%</t>
  </si>
  <si>
    <t>Order Marine Cites Fish</t>
  </si>
  <si>
    <t>0306279990   7%</t>
  </si>
  <si>
    <t>0306248000   7%</t>
  </si>
  <si>
    <t>Order Crabs</t>
  </si>
  <si>
    <t>0307710090   7%</t>
  </si>
  <si>
    <t>Order Giant Clams</t>
  </si>
  <si>
    <t>0307919090   7%</t>
  </si>
  <si>
    <t>Order Clams, Snails, Slugs, Cephalopoda</t>
  </si>
  <si>
    <t>0308901000   7%</t>
  </si>
  <si>
    <t>Order Stonecoral</t>
  </si>
  <si>
    <t>Order Aquacultur Stonecoral</t>
  </si>
  <si>
    <t>Order Substrat Marine Invertebrates</t>
  </si>
  <si>
    <t>Order Substrat Aquacultur Marine Invertebrates</t>
  </si>
  <si>
    <t>6815990090   19%</t>
  </si>
  <si>
    <t>Order Living Rock</t>
  </si>
  <si>
    <t>6815990000   19%</t>
  </si>
  <si>
    <t>Order Artificial Aquacultur Living Rock</t>
  </si>
  <si>
    <t>0602904900   19%</t>
  </si>
  <si>
    <t>Order Plants</t>
  </si>
  <si>
    <t>Order Plants Potted</t>
  </si>
  <si>
    <t>Order Packing Boxes</t>
  </si>
  <si>
    <t>Fische und Krebstiere, Weichtiere und andere wirbellose Wassertiere</t>
  </si>
  <si>
    <t>7% MwSt</t>
  </si>
  <si>
    <t>Zierfische, Langusten, Hummer, Austern und Schnecken, usw.</t>
  </si>
  <si>
    <t>19% MwSt</t>
  </si>
  <si>
    <t>PACKING CHARGES Leergewicht ca. 2kg</t>
  </si>
  <si>
    <t>Gesamtimport (geschätzt)</t>
  </si>
  <si>
    <t>TERMINAL HANDLING FEE AND HEALTH CERTIFICATE pro kg</t>
  </si>
  <si>
    <t>Transshipping agent cost</t>
  </si>
  <si>
    <t>wird auf alle Besteller nach Gewicht verteilt</t>
  </si>
  <si>
    <t>Exporteur CITES Steinkorallen</t>
  </si>
  <si>
    <t xml:space="preserve">Exporteur CITES Steinkorallen Aquakultur </t>
  </si>
  <si>
    <t xml:space="preserve">Exporteur CITES Substrat Weichkorallen </t>
  </si>
  <si>
    <t xml:space="preserve">Exporteur CITES Lebende Steine </t>
  </si>
  <si>
    <t>Exporteur CITES Seahorse &amp; Cites Fish</t>
  </si>
  <si>
    <t>Exporteur CITES Giant clam</t>
  </si>
  <si>
    <t>Phytosanitary Cert</t>
  </si>
  <si>
    <t xml:space="preserve">AIRFREIGHT US$/KG </t>
  </si>
  <si>
    <t>SECURITY AND FUEL CHARGES</t>
  </si>
  <si>
    <t>TOTAL</t>
  </si>
  <si>
    <t>Übertrag mit Wechselkurs</t>
  </si>
  <si>
    <t>US-Dollar in Euro</t>
  </si>
  <si>
    <t>EU-Einfuhrgenehmigung</t>
  </si>
  <si>
    <t>CITES Steinkorallen</t>
  </si>
  <si>
    <t xml:space="preserve">CITES Steinkorallen Aquakultur </t>
  </si>
  <si>
    <t xml:space="preserve">CITES Substrat Weichkorallen </t>
  </si>
  <si>
    <t xml:space="preserve">CITES Lebende Steine </t>
  </si>
  <si>
    <t>CITES Seepferdchen u.a. Cites Fische</t>
  </si>
  <si>
    <t>CITES Riesenmuscheln</t>
  </si>
  <si>
    <t>EU-Zoll-Abgeltung</t>
  </si>
  <si>
    <t>Mischwert</t>
  </si>
  <si>
    <t xml:space="preserve">Flughafenabwicklung Frankfurt pro kg </t>
  </si>
  <si>
    <t>GVDEs, Traces, MA und FAL</t>
  </si>
  <si>
    <t xml:space="preserve">Pflanzengesundheits-Zeugnis usw. </t>
  </si>
  <si>
    <t>Pflanzenbestellungen mindestens</t>
  </si>
  <si>
    <t>Zustellung ab 100kg möglich</t>
  </si>
  <si>
    <t>Kosten ab A3 Frankfurt-Bonn</t>
  </si>
  <si>
    <t>Rechnungsbetrag ohne MwSt.</t>
  </si>
  <si>
    <t xml:space="preserve">Fische und Krebstiere, </t>
  </si>
  <si>
    <t>Weichtiere und andere wirbellose Wassertiere</t>
  </si>
  <si>
    <t>MwSt. für</t>
  </si>
  <si>
    <t>Netto</t>
  </si>
  <si>
    <t xml:space="preserve">Zierfische, Langusten, Hummer, </t>
  </si>
  <si>
    <t>Austern und Schnecken</t>
  </si>
  <si>
    <t>Senden Sie mir diesen Bestell-Text per Email</t>
  </si>
  <si>
    <t>Rechnungsbetrag mit MwSt.</t>
  </si>
  <si>
    <t>Berechnung gemäß §312d Abs.6 BGB</t>
  </si>
  <si>
    <t>Summe $</t>
  </si>
  <si>
    <t>Kurs</t>
  </si>
  <si>
    <t>Summe</t>
  </si>
  <si>
    <t>Zoll</t>
  </si>
  <si>
    <t>MwSt.</t>
  </si>
  <si>
    <t>Warenanteil 7%</t>
  </si>
  <si>
    <t>Kosten für Tiere und Boxen</t>
  </si>
  <si>
    <t>Warenanteil 19%</t>
  </si>
  <si>
    <t>Dienstleistungen für die bei Widerruf</t>
  </si>
  <si>
    <t xml:space="preserve">Wertersatz geleistet werden muss </t>
  </si>
  <si>
    <t>Handling Fee, Luftfracht, Cites- und Einfuhrgenehmigungen, Flughafenabwicklung</t>
  </si>
  <si>
    <t>Dienstleistungen 7%</t>
  </si>
  <si>
    <t>Dienstleistungen 19%</t>
  </si>
  <si>
    <t>30.00 $</t>
  </si>
  <si>
    <t>30.00$</t>
  </si>
  <si>
    <r>
      <t>Redback butterflyfish -</t>
    </r>
    <r>
      <rPr>
        <i/>
        <sz val="12"/>
        <color theme="1"/>
        <rFont val="Arial"/>
        <family val="2"/>
      </rPr>
      <t>Chaetodon paucifasciatus </t>
    </r>
  </si>
  <si>
    <r>
      <rPr>
        <i/>
        <sz val="14"/>
        <color theme="1"/>
        <rFont val="Calibri"/>
        <family val="2"/>
      </rPr>
      <t>Chaetodon larvatus</t>
    </r>
    <r>
      <rPr>
        <sz val="14"/>
        <color theme="1"/>
        <rFont val="Calibri"/>
        <family val="2"/>
      </rPr>
      <t xml:space="preserve">  </t>
    </r>
  </si>
  <si>
    <t>35.00$</t>
  </si>
  <si>
    <r>
      <t>M</t>
    </r>
    <r>
      <rPr>
        <sz val="14"/>
        <color theme="1"/>
        <rFont val="Calibri"/>
        <family val="2"/>
      </rPr>
      <t>asked butterflyfish</t>
    </r>
  </si>
  <si>
    <t>40.00$</t>
  </si>
  <si>
    <t>Acanthurus Monroviae</t>
  </si>
  <si>
    <t>Atlantic Achilles Tang</t>
  </si>
  <si>
    <t>Baby</t>
  </si>
  <si>
    <t>S</t>
  </si>
  <si>
    <t>m</t>
  </si>
  <si>
    <t>Chaetodon Robustus</t>
  </si>
  <si>
    <t>3 Butterflyfish</t>
  </si>
  <si>
    <t>M</t>
  </si>
  <si>
    <t>Holacanthus Africanus</t>
  </si>
  <si>
    <t>Golden angel</t>
  </si>
  <si>
    <t>Juv Blue</t>
  </si>
  <si>
    <t>Juv PartBlue</t>
  </si>
  <si>
    <t>S 5-7cm</t>
  </si>
  <si>
    <t>M 8-10cm</t>
  </si>
  <si>
    <t>ML 10-14cm</t>
  </si>
  <si>
    <t>L 16cm</t>
  </si>
  <si>
    <t>XL 19cm</t>
  </si>
  <si>
    <t>XXL 21cm</t>
  </si>
  <si>
    <t>XXXL 21cm+</t>
  </si>
  <si>
    <t>Prognathodes Marcella</t>
  </si>
  <si>
    <t>2 banded Butterflyfish</t>
  </si>
  <si>
    <t>Scorpeana scrofa</t>
  </si>
  <si>
    <t>Red Scorpion fish</t>
  </si>
  <si>
    <t xml:space="preserve">Zoanthid </t>
  </si>
  <si>
    <t>Blue Steel polyps 3"X4"</t>
  </si>
  <si>
    <t>Blue Steel polyps 5"X5"</t>
  </si>
  <si>
    <t>Blue Steel polyps 5"X6"</t>
  </si>
  <si>
    <t>Zoanthid</t>
  </si>
  <si>
    <t>Ultra Green Polyps 4"X4"</t>
  </si>
  <si>
    <t>Ultra Green Polyps 5"X5"</t>
  </si>
  <si>
    <t>Ultra Green Polyps 5"X6"</t>
  </si>
  <si>
    <t>Orange Giant Palythoa 3"x3"</t>
  </si>
  <si>
    <t>Orange open into Green 3'X4"</t>
  </si>
  <si>
    <t>Orange open into Green 4"X4"</t>
  </si>
  <si>
    <t>ML</t>
  </si>
  <si>
    <t>Assorted Polyps</t>
  </si>
  <si>
    <t>SM</t>
  </si>
  <si>
    <t>Actinia Equina</t>
  </si>
  <si>
    <t>Red Sea Anemone</t>
  </si>
  <si>
    <t>Various Colour</t>
  </si>
  <si>
    <t>Dardanus Sp.</t>
  </si>
  <si>
    <t>Hermit crabs</t>
  </si>
  <si>
    <t>Gobiodon Sp.</t>
  </si>
  <si>
    <t>Assorted gobie</t>
  </si>
  <si>
    <t>Salarias Sp.</t>
  </si>
  <si>
    <t>Assorted Blenny</t>
  </si>
  <si>
    <t>Centropyge acanthops</t>
  </si>
  <si>
    <t>African Pygmy Angel</t>
  </si>
  <si>
    <t>Centropyge multispinis</t>
  </si>
  <si>
    <t>Dusky Cherub</t>
  </si>
  <si>
    <t>Pomacanthus chrysurus</t>
  </si>
  <si>
    <t xml:space="preserve">Gold-tail Angel </t>
  </si>
  <si>
    <t>Juv S</t>
  </si>
  <si>
    <t>Pomacanthus semicirculatus</t>
  </si>
  <si>
    <t>Koran Angelfish</t>
  </si>
  <si>
    <t xml:space="preserve">Blue Moon Angel  </t>
  </si>
  <si>
    <t>Juv M</t>
  </si>
  <si>
    <t>Pomacanthus maculosus -  Yel. Tail</t>
  </si>
  <si>
    <t xml:space="preserve">Arabian angelfish </t>
  </si>
  <si>
    <t>Juv L</t>
  </si>
  <si>
    <t>Maculosus Angelfish RED SEA</t>
  </si>
  <si>
    <t>Pomancanthus Imperator</t>
  </si>
  <si>
    <t>Pygoplites diacanthus</t>
  </si>
  <si>
    <t>Regal Angel (color)</t>
  </si>
  <si>
    <t>Chaetodon Blackburnii</t>
  </si>
  <si>
    <t>Blackburn´s Butterflyfish</t>
  </si>
  <si>
    <t>Chaetodon leucopleura</t>
  </si>
  <si>
    <t>Somali Butterflyfish</t>
  </si>
  <si>
    <t>Chaetodon zanzibariensis</t>
  </si>
  <si>
    <t>Zanzibar Butterflyfish</t>
  </si>
  <si>
    <t>Chaeotodon fasciatus</t>
  </si>
  <si>
    <t>Diagonal butterfly</t>
  </si>
  <si>
    <t>Hemitaurichthys zoster</t>
  </si>
  <si>
    <t>Brown and white butterflyfish</t>
  </si>
  <si>
    <t>Chaetodon Dolosus</t>
  </si>
  <si>
    <t>African Butterflyfish</t>
  </si>
  <si>
    <t>Chaetodon larvatus</t>
  </si>
  <si>
    <t>white faced Butterflyfish</t>
  </si>
  <si>
    <t>Chaetodon mesoleucos</t>
  </si>
  <si>
    <t>Mesoleucos Butterflyfish</t>
  </si>
  <si>
    <t>Chaetodon semilarvatus</t>
  </si>
  <si>
    <t>Semilarvatus Butterflyfish</t>
  </si>
  <si>
    <t>Sohal Tang</t>
  </si>
  <si>
    <t>Paracanthurus hepatus - Yellow</t>
  </si>
  <si>
    <t xml:space="preserve">Blue Tang </t>
  </si>
  <si>
    <t>Naso lituratus</t>
  </si>
  <si>
    <t>Blonde Naso</t>
  </si>
  <si>
    <t>Siganus stellatus</t>
  </si>
  <si>
    <t>Starry Rabbitfish</t>
  </si>
  <si>
    <t>Zebrasoma xanthurum</t>
  </si>
  <si>
    <t>Purple Tang</t>
  </si>
  <si>
    <t>Amanses scopas</t>
  </si>
  <si>
    <t>Broom Filefish</t>
  </si>
  <si>
    <t>Balistoides viridescens</t>
  </si>
  <si>
    <t>Titan Triggerfish</t>
  </si>
  <si>
    <t>Pseudobalistes flavimarginatus</t>
  </si>
  <si>
    <t>Yellow Margin Triggerfish</t>
  </si>
  <si>
    <t>Pseudobalistes fuscus</t>
  </si>
  <si>
    <t>Blueline Triggerfish</t>
  </si>
  <si>
    <t>Rhinecanthus assasi</t>
  </si>
  <si>
    <t>Assasi Triggerfish</t>
  </si>
  <si>
    <t>Anampses twistii</t>
  </si>
  <si>
    <t>Twistii Wrasse</t>
  </si>
  <si>
    <t>Cheilinus digrammus</t>
  </si>
  <si>
    <t>Red Sea Maori Wrasse</t>
  </si>
  <si>
    <t>Stethojulis albovittata</t>
  </si>
  <si>
    <t>Bluelined Wrasser</t>
  </si>
  <si>
    <t>Cheilinus mentalis</t>
  </si>
  <si>
    <t>Mental Wrasse</t>
  </si>
  <si>
    <t>Cheilio inermis</t>
  </si>
  <si>
    <t>Cigar Wrasse</t>
  </si>
  <si>
    <t>Coris africana</t>
  </si>
  <si>
    <t>African Coris</t>
  </si>
  <si>
    <t>Coris caudimacula</t>
  </si>
  <si>
    <t>Spottail Sand Coris</t>
  </si>
  <si>
    <t>Coris formosa</t>
  </si>
  <si>
    <t>Queen Coris</t>
  </si>
  <si>
    <t>Epibulus insidiator</t>
  </si>
  <si>
    <t>Slingjaw Wrasse</t>
  </si>
  <si>
    <t>Halichoeres hortulanus</t>
  </si>
  <si>
    <t>Checkerboard Wrasse</t>
  </si>
  <si>
    <t>Halichoeres marginatus</t>
  </si>
  <si>
    <t>Marginatus Wrasse</t>
  </si>
  <si>
    <t>Pseudodax moluccanus</t>
  </si>
  <si>
    <t>Chiseltooth Wrasse</t>
  </si>
  <si>
    <t>Halichoeres cosmetus</t>
  </si>
  <si>
    <t>Adorned Wrasser</t>
  </si>
  <si>
    <t>Bodianus bilunulatus</t>
  </si>
  <si>
    <t>saddelback Hogfish</t>
  </si>
  <si>
    <t>Bodianus Macrourus</t>
  </si>
  <si>
    <t>Blackfin Hogfish</t>
  </si>
  <si>
    <t>Pseudojuloides Erythrops</t>
  </si>
  <si>
    <t xml:space="preserve"> Redeye Wrasse</t>
  </si>
  <si>
    <t xml:space="preserve">  Redeye Wrasse</t>
  </si>
  <si>
    <t>Pseudojuloides Cerasinus M.</t>
  </si>
  <si>
    <t>Smalltail Wrasse</t>
  </si>
  <si>
    <t>Thalassoma hebraicum</t>
  </si>
  <si>
    <t>Goldbar Wrasser</t>
  </si>
  <si>
    <t>Pseudocheilinus specie</t>
  </si>
  <si>
    <t>Mystery Wrasser</t>
  </si>
  <si>
    <t>Macropharyngodon bipartitus</t>
  </si>
  <si>
    <t>Divided Wrasser</t>
  </si>
  <si>
    <t>Macropharyngodon negrosensis</t>
  </si>
  <si>
    <t>Yellowspotted Wrasser</t>
  </si>
  <si>
    <t>Macropharyngodon cyanoguttatus</t>
  </si>
  <si>
    <t>Bluespotted Wrasser</t>
  </si>
  <si>
    <t>Labropsis xanthonota</t>
  </si>
  <si>
    <t>Yellowback Wrasser</t>
  </si>
  <si>
    <t>Labroides bicolor</t>
  </si>
  <si>
    <t>Bicolor Cleaner Wrasser</t>
  </si>
  <si>
    <t>Epibulus Insidiator (yellow)</t>
  </si>
  <si>
    <t>Slingjaw Wrasser</t>
  </si>
  <si>
    <t>Halichoeres iridis</t>
  </si>
  <si>
    <t>Radiant Wrasser</t>
  </si>
  <si>
    <t>Coris gaimard Africana</t>
  </si>
  <si>
    <t xml:space="preserve">African Clown Wrasser </t>
  </si>
  <si>
    <t>Paracheilinus carpenteri</t>
  </si>
  <si>
    <t>Carpenter´Wrasser</t>
  </si>
  <si>
    <t>Paracheilliunius Mccoskeri</t>
  </si>
  <si>
    <t>Mccosker"s flasher Wrasser</t>
  </si>
  <si>
    <t>Cirrhilabrus exquisitus</t>
  </si>
  <si>
    <t>Exquisite Wrasser</t>
  </si>
  <si>
    <t>Cheilinus sp.</t>
  </si>
  <si>
    <t>African Wrasser</t>
  </si>
  <si>
    <t>Thalassoma lunare</t>
  </si>
  <si>
    <t>Lunare Wrasse</t>
  </si>
  <si>
    <t>Labroides dimidiatus</t>
  </si>
  <si>
    <t>Cleaner Wrasser</t>
  </si>
  <si>
    <t>Pseudanthias squamipinnis</t>
  </si>
  <si>
    <t>Red Sea Anthias, Female</t>
  </si>
  <si>
    <t>Red Sea Anthias, Male</t>
  </si>
  <si>
    <t>Pseudochromis flavivertex</t>
  </si>
  <si>
    <t>Flavivertex Basslet</t>
  </si>
  <si>
    <t>Pseudochromis fridmani</t>
  </si>
  <si>
    <t>Fridmani Basslet</t>
  </si>
  <si>
    <t>Microlabrychtis evansi</t>
  </si>
  <si>
    <t>Yellow-tail Goldie</t>
  </si>
  <si>
    <t>Meiacanthus mossambicus</t>
  </si>
  <si>
    <t>Mossambicus Blenny</t>
  </si>
  <si>
    <t>Scarus species</t>
  </si>
  <si>
    <t>Greenband Parrotfish</t>
  </si>
  <si>
    <t>Purple Parrotfish</t>
  </si>
  <si>
    <t>Myripristis murdjan</t>
  </si>
  <si>
    <t>Crimson Soldierfish</t>
  </si>
  <si>
    <t>Neoniphon sammara</t>
  </si>
  <si>
    <t>Bloodspot Squirrel</t>
  </si>
  <si>
    <t>Priacanthus hamrur</t>
  </si>
  <si>
    <t>Goggle-Eye</t>
  </si>
  <si>
    <t>Sargocentron caudimaculatum</t>
  </si>
  <si>
    <t>Tailspot Squirrel</t>
  </si>
  <si>
    <t>Sargocentron spiniferum</t>
  </si>
  <si>
    <t>Longjaw Squirrel</t>
  </si>
  <si>
    <t>Ostracion sp. - Blue/yellow</t>
  </si>
  <si>
    <t>Blue  Boxfish</t>
  </si>
  <si>
    <t>Ostracion cubicus linnaeus</t>
  </si>
  <si>
    <t>Cube Trunkfish</t>
  </si>
  <si>
    <t>Ostracion cyanurus</t>
  </si>
  <si>
    <t>Bluetail Trunkfish</t>
  </si>
  <si>
    <t>Dascyllus trimaculatus</t>
  </si>
  <si>
    <t>Threespot Damselfish</t>
  </si>
  <si>
    <t>Chromis Vanderbilt</t>
  </si>
  <si>
    <t>Lined Chromis</t>
  </si>
  <si>
    <t>Chromis Dimidiatus</t>
  </si>
  <si>
    <t>Chromis half half</t>
  </si>
  <si>
    <t>Plectroglyphidodon Lineatus</t>
  </si>
  <si>
    <t>Yellw-banded Sweetlip</t>
  </si>
  <si>
    <t>Lutjanus kasmira</t>
  </si>
  <si>
    <t>Bluestripe Snapper</t>
  </si>
  <si>
    <t>Caracanthus madascarensis</t>
  </si>
  <si>
    <t>Velvet Fish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</si>
</sst>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4"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[$$-409]* #,##0.00_ ;_-[$$-409]* \-#,##0.00\ ;_-[$$-409]* &quot;-&quot;??_ ;_-@_ "/>
    <numFmt numFmtId="165" formatCode="0.00;0.00;"/>
    <numFmt numFmtId="166" formatCode="0.00&quot;kg&quot;"/>
    <numFmt numFmtId="167" formatCode="0.0&quot;kg&quot;"/>
    <numFmt numFmtId="168" formatCode="_-* #,##0.00\ [$€-407]_-;\-* #,##0.00\ [$€-407]_-;_-* &quot;-&quot;??\ [$€-407]_-;_-@_-"/>
    <numFmt numFmtId="169" formatCode="&quot;Ab &quot;0&quot;kg&quot;"/>
    <numFmt numFmtId="170" formatCode="0&quot;kg&quot;"/>
    <numFmt numFmtId="171" formatCode="General_)"/>
    <numFmt numFmtId="172" formatCode="0.00%;0.00%;&quot;&quot;"/>
    <numFmt numFmtId="173" formatCode="0;0;&quot;&quot;"/>
    <numFmt numFmtId="174" formatCode="0.0&quot;kg&quot;;0.0&quot;kg&quot;;&quot;&quot;"/>
    <numFmt numFmtId="175" formatCode="0.0%"/>
    <numFmt numFmtId="176" formatCode="0.0"/>
    <numFmt numFmtId="177" formatCode="0.000\ &quot;€/$&quot;"/>
    <numFmt numFmtId="178" formatCode="#,##0.00\ &quot;€&quot;"/>
    <numFmt numFmtId="179" formatCode="0.00\ &quot;€&quot;;0.00\ &quot;€&quot;;&quot;&quot;"/>
    <numFmt numFmtId="180" formatCode="0&quot;km&quot;;0&quot;km&quot;;&quot;&quot;"/>
    <numFmt numFmtId="181" formatCode="_-[$$-409]* #,##0.000_ ;_-[$$-409]* \-#,##0.000\ ;_-[$$-409]* &quot;-&quot;??_ ;_-@_ "/>
    <numFmt numFmtId="182" formatCode="_(* #,##0.000_);_(* \(#,##0.000\);_(* &quot;-&quot;??_);_(@_)"/>
    <numFmt numFmtId="183" formatCode="0&quot;km&quot;"/>
    <numFmt numFmtId="184" formatCode="_(&quot;Rp&quot;* #,##0_);_(&quot;Rp&quot;* \(#,##0\);_(&quot;Rp&quot;* &quot;-&quot;_);_(@_)"/>
    <numFmt numFmtId="185" formatCode="_(&quot;$&quot;* #,##0.00_);_(&quot;$&quot;* \(#,##0.00\);_(&quot;$&quot;* &quot;-&quot;??_);_(@_)"/>
    <numFmt numFmtId="186" formatCode="&quot;ca. &quot;0&quot; St.&quot;\ "/>
    <numFmt numFmtId="187" formatCode="[$$-409]#,##0.00"/>
    <numFmt numFmtId="188" formatCode="_(&quot;R$ &quot;* #,##0.00_);_(&quot;R$ &quot;* \²\_x0000_\_x0000_\#0.00\);_(&quot;R$ &quot;* &quot;-&quot;??_);_(@_)"/>
    <numFmt numFmtId="189" formatCode="&quot;Kdnr: &quot;0"/>
    <numFmt numFmtId="190" formatCode="&quot;$&quot;#,##0.00"/>
    <numFmt numFmtId="191" formatCode="_(&quot;$&quot;* #,##0_);_(&quot;$&quot;* \(#,##0\);_(&quot;$&quot;* &quot;-&quot;_);_(@_)"/>
    <numFmt numFmtId="192" formatCode="0.00&quot;€/kg&quot;"/>
    <numFmt numFmtId="193" formatCode="0.00&quot;€/km&quot;"/>
    <numFmt numFmtId="194" formatCode="0;\-0;&quot;&quot;"/>
  </numFmts>
  <fonts count="7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sz val="10"/>
      <name val="Verdana"/>
      <family val="2"/>
    </font>
    <font>
      <sz val="8"/>
      <color theme="0"/>
      <name val="Arial"/>
      <family val="2"/>
    </font>
    <font>
      <u/>
      <sz val="10"/>
      <name val="Arial"/>
      <family val="2"/>
    </font>
    <font>
      <u/>
      <sz val="10"/>
      <color indexed="8"/>
      <name val="Arial"/>
      <family val="2"/>
    </font>
    <font>
      <sz val="9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sz val="11"/>
      <color theme="1"/>
      <name val="Comic Sans MS"/>
      <family val="4"/>
    </font>
    <font>
      <sz val="14"/>
      <color theme="1"/>
      <name val="Calibri"/>
      <family val="2"/>
    </font>
    <font>
      <i/>
      <sz val="14"/>
      <color theme="1"/>
      <name val="Calibri"/>
      <family val="2"/>
    </font>
    <font>
      <sz val="11"/>
      <color theme="1"/>
      <name val="Arial"/>
      <family val="2"/>
    </font>
    <font>
      <i/>
      <sz val="11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sz val="10"/>
      <color theme="1"/>
      <name val="Calibri"/>
      <family val="2"/>
    </font>
    <font>
      <sz val="13.5"/>
      <color theme="1"/>
      <name val="Arial"/>
      <family val="2"/>
    </font>
    <font>
      <i/>
      <sz val="13.5"/>
      <color theme="1"/>
      <name val="Arial"/>
      <family val="2"/>
    </font>
    <font>
      <sz val="8"/>
      <name val="Comic Sans MS"/>
      <family val="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sz val="11"/>
      <color indexed="8"/>
      <name val="Calibri"/>
      <family val="2"/>
      <charset val="1"/>
    </font>
    <font>
      <i/>
      <sz val="11"/>
      <color indexed="23"/>
      <name val="Calibri"/>
      <family val="2"/>
    </font>
    <font>
      <u/>
      <sz val="12"/>
      <color theme="1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2"/>
      <color theme="10"/>
      <name val="Calibri"/>
      <family val="2"/>
      <scheme val="minor"/>
    </font>
    <font>
      <u/>
      <sz val="10"/>
      <color rgb="FF0000FF"/>
      <name val="Arial"/>
      <family val="2"/>
      <charset val="1"/>
    </font>
    <font>
      <u/>
      <sz val="10"/>
      <color theme="10"/>
      <name val="Arial"/>
      <family val="2"/>
    </font>
    <font>
      <u/>
      <sz val="10"/>
      <color theme="10"/>
      <name val="Times New Roman"/>
      <family val="1"/>
    </font>
    <font>
      <u/>
      <sz val="10"/>
      <color indexed="12"/>
      <name val="MS Sans Serif"/>
      <family val="2"/>
    </font>
    <font>
      <u/>
      <sz val="11"/>
      <color theme="10"/>
      <name val="Calibri"/>
      <family val="2"/>
      <scheme val="minor"/>
    </font>
    <font>
      <u/>
      <sz val="9.9"/>
      <color theme="10"/>
      <name val="Calibri"/>
      <family val="2"/>
    </font>
    <font>
      <u/>
      <sz val="10"/>
      <color theme="10"/>
      <name val="Verdana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177"/>
      <scheme val="minor"/>
    </font>
    <font>
      <sz val="12"/>
      <name val="Calibri"/>
      <family val="2"/>
      <scheme val="minor"/>
    </font>
    <font>
      <sz val="11"/>
      <color theme="1"/>
      <name val="Arial"/>
      <family val="2"/>
      <charset val="177"/>
    </font>
    <font>
      <sz val="12"/>
      <name val="Times New Roman (Hebrew)"/>
      <charset val="177"/>
    </font>
    <font>
      <b/>
      <sz val="11"/>
      <color indexed="63"/>
      <name val="Calibri"/>
      <family val="2"/>
    </font>
    <font>
      <sz val="11"/>
      <color indexed="8"/>
      <name val="Arial"/>
      <family val="2"/>
      <charset val="177"/>
    </font>
    <font>
      <sz val="8"/>
      <color rgb="FF000000"/>
      <name val="Arial"/>
      <family val="2"/>
    </font>
    <font>
      <sz val="8"/>
      <color indexed="8"/>
      <name val="Arial"/>
      <family val="2"/>
    </font>
    <font>
      <sz val="11"/>
      <color theme="1"/>
      <name val="Calibri"/>
      <family val="1"/>
      <charset val="136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  <charset val="1"/>
    </font>
    <font>
      <sz val="10"/>
      <color rgb="FF000000"/>
      <name val="Times New Roman"/>
      <family val="1"/>
    </font>
    <font>
      <sz val="12"/>
      <color indexed="8"/>
      <name val="Verdan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8"/>
      <color theme="1"/>
      <name val="Calibri"/>
      <family val="2"/>
      <scheme val="minor"/>
    </font>
    <font>
      <b/>
      <sz val="20.05"/>
      <color indexed="8"/>
      <name val="Microsoft Sans Serif"/>
      <family val="2"/>
    </font>
    <font>
      <sz val="11"/>
      <color indexed="10"/>
      <name val="Calibri"/>
      <family val="2"/>
    </font>
    <font>
      <sz val="11"/>
      <name val="ＭＳ Ｐゴシック"/>
      <family val="3"/>
      <charset val="128"/>
    </font>
  </fonts>
  <fills count="3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6" tint="-0.249977111117893"/>
      </bottom>
      <diagonal/>
    </border>
  </borders>
  <cellStyleXfs count="2308">
    <xf numFmtId="0" fontId="0" fillId="0" borderId="0"/>
    <xf numFmtId="0" fontId="2" fillId="0" borderId="0">
      <alignment vertical="top"/>
    </xf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  <xf numFmtId="168" fontId="5" fillId="0" borderId="0"/>
    <xf numFmtId="168" fontId="9" fillId="0" borderId="0"/>
    <xf numFmtId="0" fontId="2" fillId="0" borderId="0"/>
    <xf numFmtId="9" fontId="1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181" fontId="29" fillId="16" borderId="0" applyNumberFormat="0" applyBorder="0" applyAlignment="0" applyProtection="0"/>
    <xf numFmtId="181" fontId="29" fillId="17" borderId="0" applyNumberFormat="0" applyBorder="0" applyAlignment="0" applyProtection="0"/>
    <xf numFmtId="181" fontId="29" fillId="18" borderId="0" applyNumberFormat="0" applyBorder="0" applyAlignment="0" applyProtection="0"/>
    <xf numFmtId="181" fontId="29" fillId="19" borderId="0" applyNumberFormat="0" applyBorder="0" applyAlignment="0" applyProtection="0"/>
    <xf numFmtId="181" fontId="29" fillId="20" borderId="0" applyNumberFormat="0" applyBorder="0" applyAlignment="0" applyProtection="0"/>
    <xf numFmtId="181" fontId="29" fillId="21" borderId="0" applyNumberFormat="0" applyBorder="0" applyAlignment="0" applyProtection="0"/>
    <xf numFmtId="181" fontId="29" fillId="22" borderId="0" applyNumberFormat="0" applyBorder="0" applyAlignment="0" applyProtection="0"/>
    <xf numFmtId="181" fontId="29" fillId="23" borderId="0" applyNumberFormat="0" applyBorder="0" applyAlignment="0" applyProtection="0"/>
    <xf numFmtId="181" fontId="29" fillId="24" borderId="0" applyNumberFormat="0" applyBorder="0" applyAlignment="0" applyProtection="0"/>
    <xf numFmtId="181" fontId="29" fillId="19" borderId="0" applyNumberFormat="0" applyBorder="0" applyAlignment="0" applyProtection="0"/>
    <xf numFmtId="181" fontId="29" fillId="22" borderId="0" applyNumberFormat="0" applyBorder="0" applyAlignment="0" applyProtection="0"/>
    <xf numFmtId="181" fontId="29" fillId="25" borderId="0" applyNumberFormat="0" applyBorder="0" applyAlignment="0" applyProtection="0"/>
    <xf numFmtId="181" fontId="30" fillId="26" borderId="0" applyNumberFormat="0" applyBorder="0" applyAlignment="0" applyProtection="0"/>
    <xf numFmtId="181" fontId="30" fillId="23" borderId="0" applyNumberFormat="0" applyBorder="0" applyAlignment="0" applyProtection="0"/>
    <xf numFmtId="181" fontId="30" fillId="24" borderId="0" applyNumberFormat="0" applyBorder="0" applyAlignment="0" applyProtection="0"/>
    <xf numFmtId="181" fontId="30" fillId="27" borderId="0" applyNumberFormat="0" applyBorder="0" applyAlignment="0" applyProtection="0"/>
    <xf numFmtId="181" fontId="30" fillId="28" borderId="0" applyNumberFormat="0" applyBorder="0" applyAlignment="0" applyProtection="0"/>
    <xf numFmtId="181" fontId="30" fillId="29" borderId="0" applyNumberFormat="0" applyBorder="0" applyAlignment="0" applyProtection="0"/>
    <xf numFmtId="181" fontId="30" fillId="30" borderId="0" applyNumberFormat="0" applyBorder="0" applyAlignment="0" applyProtection="0"/>
    <xf numFmtId="181" fontId="30" fillId="31" borderId="0" applyNumberFormat="0" applyBorder="0" applyAlignment="0" applyProtection="0"/>
    <xf numFmtId="181" fontId="30" fillId="32" borderId="0" applyNumberFormat="0" applyBorder="0" applyAlignment="0" applyProtection="0"/>
    <xf numFmtId="181" fontId="30" fillId="27" borderId="0" applyNumberFormat="0" applyBorder="0" applyAlignment="0" applyProtection="0"/>
    <xf numFmtId="181" fontId="30" fillId="28" borderId="0" applyNumberFormat="0" applyBorder="0" applyAlignment="0" applyProtection="0"/>
    <xf numFmtId="181" fontId="30" fillId="33" borderId="0" applyNumberFormat="0" applyBorder="0" applyAlignment="0" applyProtection="0"/>
    <xf numFmtId="181" fontId="31" fillId="17" borderId="0" applyNumberFormat="0" applyBorder="0" applyAlignment="0" applyProtection="0"/>
    <xf numFmtId="181" fontId="32" fillId="34" borderId="36" applyNumberFormat="0" applyAlignment="0" applyProtection="0"/>
    <xf numFmtId="181" fontId="33" fillId="35" borderId="37" applyNumberFormat="0" applyAlignment="0" applyProtection="0"/>
    <xf numFmtId="41" fontId="2" fillId="0" borderId="0" applyFont="0" applyFill="0" applyBorder="0" applyAlignment="0" applyProtection="0"/>
    <xf numFmtId="41" fontId="34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181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8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82" fontId="2" fillId="0" borderId="0" applyFont="0" applyFill="0" applyBorder="0" applyAlignment="0" applyProtection="0"/>
    <xf numFmtId="18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35" fillId="0" borderId="0" applyFont="0" applyFill="0" applyBorder="0" applyAlignment="0" applyProtection="0"/>
    <xf numFmtId="18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85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41" fontId="9" fillId="0" borderId="0" applyFont="0" applyFill="0" applyBorder="0" applyAlignment="0" applyProtection="0"/>
    <xf numFmtId="177" fontId="2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8" fontId="9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8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90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9" fillId="0" borderId="0"/>
    <xf numFmtId="181" fontId="36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8" fillId="0" borderId="0" applyNumberFormat="0" applyFill="0" applyBorder="0" applyAlignment="0" applyProtection="0"/>
    <xf numFmtId="187" fontId="38" fillId="0" borderId="0" applyNumberFormat="0" applyFill="0" applyBorder="0" applyAlignment="0" applyProtection="0"/>
    <xf numFmtId="187" fontId="38" fillId="0" borderId="0" applyNumberFormat="0" applyFill="0" applyBorder="0" applyAlignment="0" applyProtection="0"/>
    <xf numFmtId="187" fontId="38" fillId="0" borderId="0" applyNumberFormat="0" applyFill="0" applyBorder="0" applyAlignment="0" applyProtection="0"/>
    <xf numFmtId="187" fontId="38" fillId="0" borderId="0" applyNumberFormat="0" applyFill="0" applyBorder="0" applyAlignment="0" applyProtection="0"/>
    <xf numFmtId="187" fontId="38" fillId="0" borderId="0" applyNumberFormat="0" applyFill="0" applyBorder="0" applyAlignment="0" applyProtection="0"/>
    <xf numFmtId="187" fontId="38" fillId="0" borderId="0" applyNumberFormat="0" applyFill="0" applyBorder="0" applyAlignment="0" applyProtection="0"/>
    <xf numFmtId="187" fontId="38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8" fillId="0" borderId="0" applyNumberFormat="0" applyFill="0" applyBorder="0" applyAlignment="0" applyProtection="0"/>
    <xf numFmtId="187" fontId="38" fillId="0" borderId="0" applyNumberFormat="0" applyFill="0" applyBorder="0" applyAlignment="0" applyProtection="0"/>
    <xf numFmtId="187" fontId="38" fillId="0" borderId="0" applyNumberFormat="0" applyFill="0" applyBorder="0" applyAlignment="0" applyProtection="0"/>
    <xf numFmtId="187" fontId="38" fillId="0" borderId="0" applyNumberFormat="0" applyFill="0" applyBorder="0" applyAlignment="0" applyProtection="0"/>
    <xf numFmtId="187" fontId="38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7" fontId="37" fillId="0" borderId="0" applyNumberFormat="0" applyFill="0" applyBorder="0" applyAlignment="0" applyProtection="0"/>
    <xf numFmtId="181" fontId="39" fillId="18" borderId="0" applyNumberFormat="0" applyBorder="0" applyAlignment="0" applyProtection="0"/>
    <xf numFmtId="181" fontId="40" fillId="0" borderId="38" applyNumberFormat="0" applyFill="0" applyAlignment="0" applyProtection="0"/>
    <xf numFmtId="181" fontId="41" fillId="0" borderId="39" applyNumberFormat="0" applyFill="0" applyAlignment="0" applyProtection="0"/>
    <xf numFmtId="181" fontId="42" fillId="0" borderId="40" applyNumberFormat="0" applyFill="0" applyAlignment="0" applyProtection="0"/>
    <xf numFmtId="181" fontId="42" fillId="0" borderId="0" applyNumberFormat="0" applyFill="0" applyBorder="0" applyAlignment="0" applyProtection="0"/>
    <xf numFmtId="181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81" fontId="4" fillId="0" borderId="0" applyNumberFormat="0" applyFill="0" applyBorder="0" applyAlignment="0" applyProtection="0">
      <alignment vertical="top"/>
      <protection locked="0"/>
    </xf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81" fontId="4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81" fontId="4" fillId="0" borderId="0" applyNumberFormat="0" applyFill="0" applyBorder="0" applyAlignment="0" applyProtection="0">
      <alignment vertical="top"/>
      <protection locked="0"/>
    </xf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81" fontId="44" fillId="0" borderId="0" applyBorder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81" fontId="45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81" fontId="46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181" fontId="47" fillId="0" borderId="0" applyNumberFormat="0" applyFill="0" applyBorder="0" applyAlignment="0" applyProtection="0">
      <alignment vertical="top"/>
      <protection locked="0"/>
    </xf>
    <xf numFmtId="187" fontId="48" fillId="0" borderId="0" applyNumberFormat="0" applyFill="0" applyBorder="0" applyAlignment="0" applyProtection="0"/>
    <xf numFmtId="181" fontId="47" fillId="0" borderId="0" applyNumberFormat="0" applyFill="0" applyBorder="0" applyAlignment="0" applyProtection="0">
      <alignment vertical="top"/>
      <protection locked="0"/>
    </xf>
    <xf numFmtId="181" fontId="47" fillId="0" borderId="0" applyNumberFormat="0" applyFill="0" applyBorder="0" applyAlignment="0" applyProtection="0">
      <alignment vertical="top"/>
      <protection locked="0"/>
    </xf>
    <xf numFmtId="0" fontId="48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81" fontId="48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87" fontId="49" fillId="0" borderId="0" applyNumberFormat="0" applyFill="0" applyBorder="0" applyAlignment="0" applyProtection="0">
      <alignment vertical="top"/>
      <protection locked="0"/>
    </xf>
    <xf numFmtId="0" fontId="49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81" fontId="4" fillId="0" borderId="0" applyNumberFormat="0" applyFill="0" applyBorder="0" applyAlignment="0" applyProtection="0">
      <alignment vertical="top"/>
      <protection locked="0"/>
    </xf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81" fontId="4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81" fontId="4" fillId="0" borderId="0" applyNumberFormat="0" applyFill="0" applyBorder="0" applyAlignment="0" applyProtection="0">
      <alignment vertical="top"/>
      <protection locked="0"/>
    </xf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1" fontId="50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81" fontId="4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81" fontId="4" fillId="0" borderId="0" applyNumberFormat="0" applyFill="0" applyBorder="0" applyAlignment="0" applyProtection="0">
      <alignment vertical="top"/>
      <protection locked="0"/>
    </xf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187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81" fontId="51" fillId="21" borderId="36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52" fillId="0" borderId="41" applyNumberFormat="0" applyFill="0" applyAlignment="0" applyProtection="0"/>
    <xf numFmtId="181" fontId="2" fillId="0" borderId="0"/>
    <xf numFmtId="181" fontId="2" fillId="0" borderId="0"/>
    <xf numFmtId="181" fontId="2" fillId="0" borderId="0"/>
    <xf numFmtId="0" fontId="5" fillId="0" borderId="0"/>
    <xf numFmtId="0" fontId="2" fillId="0" borderId="0"/>
    <xf numFmtId="181" fontId="2" fillId="0" borderId="0">
      <alignment vertical="top"/>
    </xf>
    <xf numFmtId="181" fontId="2" fillId="0" borderId="0">
      <alignment vertical="top"/>
    </xf>
    <xf numFmtId="181" fontId="2" fillId="0" borderId="0">
      <alignment vertical="top"/>
    </xf>
    <xf numFmtId="181" fontId="2" fillId="0" borderId="0">
      <alignment vertical="top"/>
    </xf>
    <xf numFmtId="181" fontId="2" fillId="0" borderId="0">
      <alignment vertical="top"/>
    </xf>
    <xf numFmtId="181" fontId="2" fillId="0" borderId="0"/>
    <xf numFmtId="181" fontId="2" fillId="0" borderId="0">
      <alignment vertical="top"/>
    </xf>
    <xf numFmtId="187" fontId="5" fillId="0" borderId="0"/>
    <xf numFmtId="181" fontId="9" fillId="0" borderId="0">
      <alignment vertical="top"/>
    </xf>
    <xf numFmtId="181" fontId="34" fillId="0" borderId="0">
      <alignment vertical="top"/>
    </xf>
    <xf numFmtId="181" fontId="9" fillId="0" borderId="0">
      <alignment vertical="top"/>
    </xf>
    <xf numFmtId="181" fontId="34" fillId="0" borderId="0">
      <alignment vertical="top"/>
    </xf>
    <xf numFmtId="181" fontId="9" fillId="0" borderId="0">
      <alignment vertical="top"/>
    </xf>
    <xf numFmtId="181" fontId="9" fillId="0" borderId="0">
      <alignment vertical="top"/>
    </xf>
    <xf numFmtId="181" fontId="34" fillId="0" borderId="0">
      <alignment vertical="top"/>
    </xf>
    <xf numFmtId="181" fontId="9" fillId="0" borderId="0">
      <alignment vertical="top"/>
    </xf>
    <xf numFmtId="181" fontId="34" fillId="0" borderId="0">
      <alignment vertical="top"/>
    </xf>
    <xf numFmtId="181" fontId="34" fillId="0" borderId="0">
      <alignment vertical="top"/>
    </xf>
    <xf numFmtId="181" fontId="2" fillId="0" borderId="0"/>
    <xf numFmtId="181" fontId="2" fillId="0" borderId="0"/>
    <xf numFmtId="181" fontId="2" fillId="0" borderId="0"/>
    <xf numFmtId="181" fontId="2" fillId="0" borderId="0"/>
    <xf numFmtId="181" fontId="5" fillId="0" borderId="0"/>
    <xf numFmtId="181" fontId="5" fillId="0" borderId="0"/>
    <xf numFmtId="181" fontId="5" fillId="0" borderId="0"/>
    <xf numFmtId="181" fontId="5" fillId="0" borderId="0"/>
    <xf numFmtId="181" fontId="5" fillId="0" borderId="0"/>
    <xf numFmtId="181" fontId="2" fillId="0" borderId="0"/>
    <xf numFmtId="181" fontId="2" fillId="0" borderId="0"/>
    <xf numFmtId="187" fontId="53" fillId="0" borderId="0"/>
    <xf numFmtId="181" fontId="2" fillId="0" borderId="0"/>
    <xf numFmtId="181" fontId="2" fillId="0" borderId="0"/>
    <xf numFmtId="181" fontId="2" fillId="0" borderId="0"/>
    <xf numFmtId="0" fontId="53" fillId="0" borderId="0"/>
    <xf numFmtId="181" fontId="54" fillId="0" borderId="0"/>
    <xf numFmtId="181" fontId="9" fillId="0" borderId="0"/>
    <xf numFmtId="181" fontId="9" fillId="0" borderId="0"/>
    <xf numFmtId="181" fontId="9" fillId="0" borderId="0"/>
    <xf numFmtId="181" fontId="9" fillId="0" borderId="0"/>
    <xf numFmtId="181" fontId="55" fillId="0" borderId="0"/>
    <xf numFmtId="181" fontId="55" fillId="0" borderId="0"/>
    <xf numFmtId="181" fontId="9" fillId="0" borderId="0"/>
    <xf numFmtId="187" fontId="1" fillId="0" borderId="0"/>
    <xf numFmtId="181" fontId="34" fillId="0" borderId="0"/>
    <xf numFmtId="181" fontId="2" fillId="0" borderId="0"/>
    <xf numFmtId="181" fontId="56" fillId="0" borderId="0"/>
    <xf numFmtId="181" fontId="2" fillId="0" borderId="0"/>
    <xf numFmtId="187" fontId="1" fillId="0" borderId="0"/>
    <xf numFmtId="181" fontId="2" fillId="0" borderId="0"/>
    <xf numFmtId="181" fontId="57" fillId="0" borderId="0"/>
    <xf numFmtId="187" fontId="1" fillId="0" borderId="0"/>
    <xf numFmtId="181" fontId="57" fillId="0" borderId="0"/>
    <xf numFmtId="181" fontId="2" fillId="0" borderId="0"/>
    <xf numFmtId="181" fontId="5" fillId="36" borderId="42" applyNumberFormat="0" applyFont="0" applyAlignment="0" applyProtection="0"/>
    <xf numFmtId="181" fontId="58" fillId="34" borderId="43" applyNumberFormat="0" applyAlignment="0" applyProtection="0"/>
    <xf numFmtId="9" fontId="59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ill="0" applyBorder="0" applyAlignment="0" applyProtection="0"/>
    <xf numFmtId="9" fontId="1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0" fillId="0" borderId="0" applyFill="0" applyBorder="0" applyAlignment="0" applyProtection="0"/>
    <xf numFmtId="9" fontId="10" fillId="0" borderId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60" fillId="0" borderId="0">
      <alignment horizontal="right" vertical="top"/>
    </xf>
    <xf numFmtId="4" fontId="60" fillId="0" borderId="0">
      <alignment horizontal="left" vertical="top"/>
    </xf>
    <xf numFmtId="4" fontId="61" fillId="0" borderId="0">
      <alignment horizontal="left" vertical="top"/>
    </xf>
    <xf numFmtId="181" fontId="62" fillId="0" borderId="0"/>
    <xf numFmtId="181" fontId="62" fillId="0" borderId="0"/>
    <xf numFmtId="181" fontId="63" fillId="0" borderId="0"/>
    <xf numFmtId="181" fontId="2" fillId="0" borderId="0"/>
    <xf numFmtId="181" fontId="2" fillId="0" borderId="0">
      <alignment vertical="top"/>
    </xf>
    <xf numFmtId="181" fontId="2" fillId="0" borderId="0"/>
    <xf numFmtId="181" fontId="2" fillId="0" borderId="0"/>
    <xf numFmtId="181" fontId="3" fillId="0" borderId="0"/>
    <xf numFmtId="181" fontId="3" fillId="0" borderId="0"/>
    <xf numFmtId="181" fontId="2" fillId="0" borderId="0"/>
    <xf numFmtId="181" fontId="2" fillId="0" borderId="0"/>
    <xf numFmtId="181" fontId="2" fillId="0" borderId="0"/>
    <xf numFmtId="181" fontId="2" fillId="0" borderId="0"/>
    <xf numFmtId="181" fontId="2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181" fontId="2" fillId="0" borderId="0"/>
    <xf numFmtId="181" fontId="9" fillId="0" borderId="0"/>
    <xf numFmtId="181" fontId="34" fillId="0" borderId="0"/>
    <xf numFmtId="181" fontId="9" fillId="0" borderId="0"/>
    <xf numFmtId="181" fontId="34" fillId="0" borderId="0"/>
    <xf numFmtId="181" fontId="9" fillId="0" borderId="0"/>
    <xf numFmtId="181" fontId="34" fillId="0" borderId="0"/>
    <xf numFmtId="181" fontId="9" fillId="0" borderId="0"/>
    <xf numFmtId="181" fontId="34" fillId="0" borderId="0"/>
    <xf numFmtId="181" fontId="2" fillId="0" borderId="0"/>
    <xf numFmtId="181" fontId="2" fillId="0" borderId="0"/>
    <xf numFmtId="181" fontId="2" fillId="0" borderId="0"/>
    <xf numFmtId="181" fontId="2" fillId="0" borderId="0"/>
    <xf numFmtId="181" fontId="2" fillId="0" borderId="0"/>
    <xf numFmtId="181" fontId="2" fillId="0" borderId="0"/>
    <xf numFmtId="181" fontId="2" fillId="0" borderId="0"/>
    <xf numFmtId="181" fontId="2" fillId="0" borderId="0"/>
    <xf numFmtId="181" fontId="2" fillId="0" borderId="0"/>
    <xf numFmtId="181" fontId="2" fillId="0" borderId="0"/>
    <xf numFmtId="0" fontId="2" fillId="0" borderId="0"/>
    <xf numFmtId="0" fontId="2" fillId="0" borderId="0"/>
    <xf numFmtId="181" fontId="5" fillId="0" borderId="0"/>
    <xf numFmtId="181" fontId="5" fillId="0" borderId="0"/>
    <xf numFmtId="181" fontId="5" fillId="0" borderId="0"/>
    <xf numFmtId="181" fontId="5" fillId="0" borderId="0"/>
    <xf numFmtId="181" fontId="1" fillId="0" borderId="0"/>
    <xf numFmtId="181" fontId="2" fillId="0" borderId="0"/>
    <xf numFmtId="181" fontId="1" fillId="0" borderId="0"/>
    <xf numFmtId="181" fontId="3" fillId="0" borderId="0"/>
    <xf numFmtId="181" fontId="3" fillId="0" borderId="0"/>
    <xf numFmtId="181" fontId="2" fillId="0" borderId="0"/>
    <xf numFmtId="181" fontId="1" fillId="0" borderId="0"/>
    <xf numFmtId="181" fontId="10" fillId="0" borderId="0"/>
    <xf numFmtId="181" fontId="3" fillId="0" borderId="0"/>
    <xf numFmtId="181" fontId="3" fillId="0" borderId="0"/>
    <xf numFmtId="0" fontId="2" fillId="0" borderId="0"/>
    <xf numFmtId="181" fontId="2" fillId="0" borderId="0"/>
    <xf numFmtId="181" fontId="2" fillId="0" borderId="0"/>
    <xf numFmtId="181" fontId="2" fillId="0" borderId="0"/>
    <xf numFmtId="181" fontId="2" fillId="0" borderId="0"/>
    <xf numFmtId="181" fontId="2" fillId="0" borderId="0"/>
    <xf numFmtId="164" fontId="2" fillId="0" borderId="0"/>
    <xf numFmtId="164" fontId="2" fillId="0" borderId="0"/>
    <xf numFmtId="181" fontId="2" fillId="0" borderId="0"/>
    <xf numFmtId="181" fontId="3" fillId="0" borderId="0"/>
    <xf numFmtId="181" fontId="2" fillId="0" borderId="0"/>
    <xf numFmtId="181" fontId="3" fillId="0" borderId="0"/>
    <xf numFmtId="181" fontId="3" fillId="0" borderId="0"/>
    <xf numFmtId="181" fontId="3" fillId="0" borderId="0"/>
    <xf numFmtId="181" fontId="10" fillId="0" borderId="0"/>
    <xf numFmtId="181" fontId="3" fillId="0" borderId="0"/>
    <xf numFmtId="181" fontId="3" fillId="0" borderId="0"/>
    <xf numFmtId="181" fontId="64" fillId="0" borderId="0"/>
    <xf numFmtId="181" fontId="1" fillId="0" borderId="0"/>
    <xf numFmtId="181" fontId="2" fillId="0" borderId="0"/>
    <xf numFmtId="181" fontId="2" fillId="0" borderId="0">
      <alignment vertical="top"/>
    </xf>
    <xf numFmtId="181" fontId="2" fillId="0" borderId="0">
      <alignment vertical="top"/>
    </xf>
    <xf numFmtId="181" fontId="2" fillId="0" borderId="0">
      <alignment vertical="top"/>
    </xf>
    <xf numFmtId="0" fontId="2" fillId="0" borderId="0">
      <alignment vertical="top"/>
    </xf>
    <xf numFmtId="181" fontId="65" fillId="0" borderId="0"/>
    <xf numFmtId="0" fontId="65" fillId="0" borderId="0"/>
    <xf numFmtId="181" fontId="66" fillId="0" borderId="0" applyNumberFormat="0" applyFill="0" applyBorder="0" applyProtection="0">
      <alignment vertical="top" wrapText="1"/>
    </xf>
    <xf numFmtId="181" fontId="1" fillId="0" borderId="0"/>
    <xf numFmtId="181" fontId="1" fillId="0" borderId="0"/>
    <xf numFmtId="168" fontId="3" fillId="0" borderId="0"/>
    <xf numFmtId="0" fontId="1" fillId="0" borderId="0"/>
    <xf numFmtId="181" fontId="2" fillId="0" borderId="0"/>
    <xf numFmtId="181" fontId="2" fillId="0" borderId="0"/>
    <xf numFmtId="181" fontId="2" fillId="0" borderId="0"/>
    <xf numFmtId="181" fontId="2" fillId="0" borderId="0"/>
    <xf numFmtId="181" fontId="54" fillId="0" borderId="0"/>
    <xf numFmtId="181" fontId="1" fillId="0" borderId="0"/>
    <xf numFmtId="181" fontId="1" fillId="0" borderId="0"/>
    <xf numFmtId="181" fontId="1" fillId="0" borderId="0"/>
    <xf numFmtId="181" fontId="1" fillId="0" borderId="0"/>
    <xf numFmtId="9" fontId="64" fillId="0" borderId="0" applyBorder="0" applyProtection="0"/>
    <xf numFmtId="181" fontId="67" fillId="0" borderId="0" applyNumberFormat="0" applyFill="0" applyBorder="0" applyAlignment="0" applyProtection="0"/>
    <xf numFmtId="181" fontId="68" fillId="0" borderId="44" applyNumberFormat="0" applyFill="0" applyAlignment="0" applyProtection="0"/>
    <xf numFmtId="181" fontId="69" fillId="0" borderId="45" applyNumberFormat="0" applyFill="0" applyAlignment="0" applyProtection="0"/>
    <xf numFmtId="181" fontId="69" fillId="0" borderId="45" applyNumberFormat="0" applyFill="0" applyAlignment="0" applyProtection="0"/>
    <xf numFmtId="191" fontId="1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177" fontId="6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186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ill="0" applyBorder="0" applyAlignment="0" applyProtection="0"/>
    <xf numFmtId="176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177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92" fontId="2" fillId="0" borderId="0" applyFont="0" applyFill="0" applyBorder="0" applyAlignment="0" applyProtection="0"/>
    <xf numFmtId="181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93" fontId="2" fillId="0" borderId="0" applyFont="0" applyFill="0" applyBorder="0" applyAlignment="0" applyProtection="0"/>
    <xf numFmtId="181" fontId="71" fillId="0" borderId="0" applyNumberFormat="0" applyFill="0" applyBorder="0" applyAlignment="0" applyProtection="0"/>
    <xf numFmtId="181" fontId="72" fillId="0" borderId="0"/>
  </cellStyleXfs>
  <cellXfs count="221">
    <xf numFmtId="0" fontId="0" fillId="0" borderId="0" xfId="0"/>
    <xf numFmtId="0" fontId="2" fillId="0" borderId="1" xfId="1" applyNumberFormat="1" applyBorder="1" applyAlignment="1">
      <alignment vertical="center"/>
    </xf>
    <xf numFmtId="0" fontId="2" fillId="0" borderId="1" xfId="1" applyBorder="1" applyAlignment="1">
      <alignment vertical="center"/>
    </xf>
    <xf numFmtId="164" fontId="2" fillId="0" borderId="1" xfId="1" applyNumberFormat="1" applyBorder="1" applyAlignment="1">
      <alignment vertical="center"/>
    </xf>
    <xf numFmtId="164" fontId="2" fillId="0" borderId="1" xfId="1" applyNumberFormat="1" applyFont="1" applyBorder="1" applyAlignment="1">
      <alignment vertical="center"/>
    </xf>
    <xf numFmtId="0" fontId="2" fillId="0" borderId="2" xfId="1" applyBorder="1" applyAlignment="1">
      <alignment vertical="center"/>
    </xf>
    <xf numFmtId="0" fontId="2" fillId="2" borderId="3" xfId="1" applyFill="1" applyBorder="1" applyAlignment="1">
      <alignment horizontal="center" vertical="center"/>
    </xf>
    <xf numFmtId="165" fontId="2" fillId="0" borderId="0" xfId="1" quotePrefix="1" applyNumberFormat="1" applyFill="1" applyBorder="1" applyAlignment="1">
      <alignment horizontal="left" vertical="center"/>
    </xf>
    <xf numFmtId="165" fontId="2" fillId="0" borderId="0" xfId="1" applyNumberFormat="1" applyFill="1" applyBorder="1" applyAlignment="1">
      <alignment horizontal="left" vertical="center"/>
    </xf>
    <xf numFmtId="0" fontId="3" fillId="0" borderId="3" xfId="2" applyFont="1" applyBorder="1" applyAlignment="1">
      <alignment vertical="center"/>
    </xf>
    <xf numFmtId="0" fontId="3" fillId="0" borderId="0" xfId="2" applyFont="1"/>
    <xf numFmtId="0" fontId="3" fillId="3" borderId="3" xfId="2" applyFont="1" applyFill="1" applyBorder="1" applyAlignment="1"/>
    <xf numFmtId="0" fontId="3" fillId="3" borderId="3" xfId="2" applyFont="1" applyFill="1" applyBorder="1" applyAlignment="1">
      <alignment horizontal="center"/>
    </xf>
    <xf numFmtId="0" fontId="3" fillId="3" borderId="3" xfId="2" applyFont="1" applyFill="1" applyBorder="1"/>
    <xf numFmtId="0" fontId="3" fillId="0" borderId="3" xfId="2" applyFont="1" applyBorder="1"/>
    <xf numFmtId="0" fontId="4" fillId="0" borderId="3" xfId="3" applyBorder="1" applyAlignment="1" applyProtection="1">
      <alignment vertical="center"/>
    </xf>
    <xf numFmtId="0" fontId="0" fillId="0" borderId="3" xfId="2" applyFont="1" applyBorder="1" applyAlignment="1">
      <alignment vertical="center"/>
    </xf>
    <xf numFmtId="0" fontId="3" fillId="0" borderId="3" xfId="2" applyFont="1" applyBorder="1" applyAlignment="1">
      <alignment horizontal="center" vertical="center"/>
    </xf>
    <xf numFmtId="164" fontId="3" fillId="0" borderId="3" xfId="2" applyNumberFormat="1" applyFont="1" applyBorder="1"/>
    <xf numFmtId="0" fontId="2" fillId="4" borderId="3" xfId="1" applyFont="1" applyFill="1" applyBorder="1" applyAlignment="1" applyProtection="1">
      <alignment horizontal="center" vertical="center"/>
      <protection locked="0"/>
    </xf>
    <xf numFmtId="164" fontId="2" fillId="0" borderId="3" xfId="1" applyNumberFormat="1" applyFill="1" applyBorder="1" applyAlignment="1">
      <alignment vertical="center"/>
    </xf>
    <xf numFmtId="166" fontId="2" fillId="0" borderId="3" xfId="1" applyNumberFormat="1" applyFill="1" applyBorder="1" applyAlignment="1">
      <alignment vertical="center"/>
    </xf>
    <xf numFmtId="167" fontId="2" fillId="0" borderId="4" xfId="1" applyNumberFormat="1" applyFill="1" applyBorder="1" applyAlignment="1">
      <alignment vertical="center"/>
    </xf>
    <xf numFmtId="168" fontId="2" fillId="0" borderId="0" xfId="1" applyNumberFormat="1" applyAlignment="1">
      <alignment horizontal="left" vertical="center"/>
    </xf>
    <xf numFmtId="0" fontId="2" fillId="0" borderId="0" xfId="1" applyFont="1" applyAlignment="1">
      <alignment vertical="center"/>
    </xf>
    <xf numFmtId="0" fontId="4" fillId="0" borderId="3" xfId="3" applyBorder="1" applyAlignment="1" applyProtection="1"/>
    <xf numFmtId="0" fontId="3" fillId="0" borderId="3" xfId="2" applyFont="1" applyBorder="1" applyAlignment="1">
      <alignment horizontal="center"/>
    </xf>
    <xf numFmtId="0" fontId="3" fillId="0" borderId="3" xfId="2" applyFont="1" applyBorder="1" applyAlignment="1"/>
    <xf numFmtId="0" fontId="0" fillId="0" borderId="3" xfId="2" applyFont="1" applyBorder="1" applyAlignment="1"/>
    <xf numFmtId="0" fontId="0" fillId="3" borderId="3" xfId="2" applyFont="1" applyFill="1" applyBorder="1" applyAlignment="1"/>
    <xf numFmtId="0" fontId="6" fillId="5" borderId="3" xfId="4" applyNumberFormat="1" applyFont="1" applyFill="1" applyBorder="1" applyAlignment="1" applyProtection="1">
      <alignment horizontal="center" vertical="center"/>
    </xf>
    <xf numFmtId="0" fontId="3" fillId="3" borderId="3" xfId="2" applyFont="1" applyFill="1" applyBorder="1" applyAlignment="1">
      <alignment vertical="center"/>
    </xf>
    <xf numFmtId="0" fontId="3" fillId="3" borderId="3" xfId="2" applyFont="1" applyFill="1" applyBorder="1" applyAlignment="1">
      <alignment horizontal="center" vertical="center"/>
    </xf>
    <xf numFmtId="164" fontId="3" fillId="3" borderId="3" xfId="2" applyNumberFormat="1" applyFont="1" applyFill="1" applyBorder="1"/>
    <xf numFmtId="0" fontId="2" fillId="3" borderId="3" xfId="1" applyFont="1" applyFill="1" applyBorder="1" applyAlignment="1" applyProtection="1">
      <alignment horizontal="center" vertical="center"/>
      <protection locked="0"/>
    </xf>
    <xf numFmtId="164" fontId="2" fillId="3" borderId="3" xfId="1" applyNumberFormat="1" applyFill="1" applyBorder="1" applyAlignment="1">
      <alignment vertical="center"/>
    </xf>
    <xf numFmtId="166" fontId="2" fillId="3" borderId="3" xfId="1" applyNumberFormat="1" applyFill="1" applyBorder="1" applyAlignment="1">
      <alignment vertical="center"/>
    </xf>
    <xf numFmtId="167" fontId="2" fillId="3" borderId="4" xfId="1" applyNumberFormat="1" applyFill="1" applyBorder="1" applyAlignment="1">
      <alignment vertical="center"/>
    </xf>
    <xf numFmtId="0" fontId="7" fillId="3" borderId="0" xfId="2" applyFont="1" applyFill="1"/>
    <xf numFmtId="167" fontId="3" fillId="0" borderId="3" xfId="2" applyNumberFormat="1" applyFont="1" applyBorder="1" applyAlignment="1">
      <alignment horizontal="right"/>
    </xf>
    <xf numFmtId="167" fontId="4" fillId="0" borderId="3" xfId="3" applyNumberFormat="1" applyBorder="1" applyAlignment="1" applyProtection="1">
      <alignment horizontal="left"/>
    </xf>
    <xf numFmtId="167" fontId="3" fillId="3" borderId="3" xfId="2" applyNumberFormat="1" applyFont="1" applyFill="1" applyBorder="1" applyAlignment="1">
      <alignment horizontal="right"/>
    </xf>
    <xf numFmtId="0" fontId="8" fillId="3" borderId="3" xfId="2" quotePrefix="1" applyFont="1" applyFill="1" applyBorder="1" applyAlignment="1">
      <alignment vertical="center"/>
    </xf>
    <xf numFmtId="0" fontId="0" fillId="0" borderId="0" xfId="2" applyFont="1"/>
    <xf numFmtId="0" fontId="3" fillId="6" borderId="3" xfId="2" applyFont="1" applyFill="1" applyBorder="1" applyAlignment="1">
      <alignment vertical="center"/>
    </xf>
    <xf numFmtId="0" fontId="0" fillId="6" borderId="3" xfId="2" applyFont="1" applyFill="1" applyBorder="1" applyAlignment="1">
      <alignment vertical="center"/>
    </xf>
    <xf numFmtId="0" fontId="2" fillId="0" borderId="0" xfId="1" applyNumberFormat="1" applyAlignment="1">
      <alignment vertical="center"/>
    </xf>
    <xf numFmtId="0" fontId="2" fillId="0" borderId="0" xfId="1" applyAlignment="1">
      <alignment vertical="center"/>
    </xf>
    <xf numFmtId="0" fontId="2" fillId="0" borderId="0" xfId="1" applyAlignment="1">
      <alignment horizontal="right" vertical="center"/>
    </xf>
    <xf numFmtId="0" fontId="2" fillId="0" borderId="5" xfId="1" applyFill="1" applyBorder="1" applyAlignment="1">
      <alignment horizontal="right" vertical="center"/>
    </xf>
    <xf numFmtId="1" fontId="3" fillId="0" borderId="6" xfId="2" applyNumberFormat="1" applyFont="1" applyFill="1" applyBorder="1" applyAlignment="1">
      <alignment horizontal="center"/>
    </xf>
    <xf numFmtId="164" fontId="3" fillId="0" borderId="6" xfId="2" applyNumberFormat="1" applyFont="1" applyBorder="1"/>
    <xf numFmtId="166" fontId="3" fillId="0" borderId="0" xfId="2" applyNumberFormat="1" applyFont="1"/>
    <xf numFmtId="167" fontId="3" fillId="0" borderId="6" xfId="2" applyNumberFormat="1" applyFont="1" applyBorder="1"/>
    <xf numFmtId="0" fontId="2" fillId="0" borderId="0" xfId="1" applyFill="1" applyAlignment="1">
      <alignment horizontal="center" vertical="center"/>
    </xf>
    <xf numFmtId="0" fontId="2" fillId="0" borderId="0" xfId="1" applyFill="1" applyAlignment="1">
      <alignment vertical="center"/>
    </xf>
    <xf numFmtId="168" fontId="2" fillId="7" borderId="7" xfId="5" applyFont="1" applyFill="1" applyBorder="1" applyAlignment="1">
      <alignment vertical="center"/>
    </xf>
    <xf numFmtId="168" fontId="2" fillId="7" borderId="8" xfId="5" applyFont="1" applyFill="1" applyBorder="1" applyAlignment="1">
      <alignment vertical="center"/>
    </xf>
    <xf numFmtId="168" fontId="2" fillId="7" borderId="9" xfId="5" applyFont="1" applyFill="1" applyBorder="1" applyAlignment="1">
      <alignment vertical="center"/>
    </xf>
    <xf numFmtId="3" fontId="2" fillId="7" borderId="10" xfId="5" applyNumberFormat="1" applyFont="1" applyFill="1" applyBorder="1" applyAlignment="1">
      <alignment horizontal="right" vertical="center"/>
    </xf>
    <xf numFmtId="167" fontId="2" fillId="7" borderId="10" xfId="5" applyNumberFormat="1" applyFont="1" applyFill="1" applyBorder="1" applyAlignment="1">
      <alignment horizontal="right" vertical="center"/>
    </xf>
    <xf numFmtId="164" fontId="2" fillId="7" borderId="11" xfId="5" applyNumberFormat="1" applyFont="1" applyFill="1" applyBorder="1" applyAlignment="1">
      <alignment horizontal="right" vertical="center"/>
    </xf>
    <xf numFmtId="169" fontId="2" fillId="8" borderId="12" xfId="5" applyNumberFormat="1" applyFont="1" applyFill="1" applyBorder="1" applyAlignment="1">
      <alignment vertical="center"/>
    </xf>
    <xf numFmtId="170" fontId="2" fillId="9" borderId="13" xfId="5" applyNumberFormat="1" applyFont="1" applyFill="1" applyBorder="1" applyAlignment="1">
      <alignment vertical="center"/>
    </xf>
    <xf numFmtId="9" fontId="2" fillId="8" borderId="13" xfId="5" applyNumberFormat="1" applyFont="1" applyFill="1" applyBorder="1" applyAlignment="1">
      <alignment vertical="center"/>
    </xf>
    <xf numFmtId="168" fontId="2" fillId="7" borderId="14" xfId="5" applyFont="1" applyFill="1" applyBorder="1" applyAlignment="1">
      <alignment vertical="center"/>
    </xf>
    <xf numFmtId="167" fontId="2" fillId="7" borderId="15" xfId="5" applyNumberFormat="1" applyFont="1" applyFill="1" applyBorder="1" applyAlignment="1">
      <alignment horizontal="right" vertical="center"/>
    </xf>
    <xf numFmtId="164" fontId="2" fillId="7" borderId="16" xfId="5" applyNumberFormat="1" applyFont="1" applyFill="1" applyBorder="1" applyAlignment="1">
      <alignment horizontal="right" vertical="center"/>
    </xf>
    <xf numFmtId="168" fontId="2" fillId="0" borderId="0" xfId="1" applyNumberFormat="1" applyFill="1" applyAlignment="1">
      <alignment horizontal="center" vertical="center"/>
    </xf>
    <xf numFmtId="169" fontId="2" fillId="0" borderId="12" xfId="5" applyNumberFormat="1" applyFont="1" applyBorder="1" applyAlignment="1">
      <alignment vertical="center"/>
    </xf>
    <xf numFmtId="170" fontId="2" fillId="0" borderId="13" xfId="5" applyNumberFormat="1" applyFont="1" applyBorder="1" applyAlignment="1">
      <alignment vertical="center"/>
    </xf>
    <xf numFmtId="9" fontId="2" fillId="0" borderId="13" xfId="5" applyNumberFormat="1" applyFont="1" applyBorder="1" applyAlignment="1">
      <alignment vertical="center"/>
    </xf>
    <xf numFmtId="168" fontId="2" fillId="0" borderId="14" xfId="5" applyFont="1" applyBorder="1" applyAlignment="1">
      <alignment vertical="center"/>
    </xf>
    <xf numFmtId="167" fontId="2" fillId="0" borderId="15" xfId="5" applyNumberFormat="1" applyFont="1" applyBorder="1" applyAlignment="1">
      <alignment horizontal="right" vertical="center"/>
    </xf>
    <xf numFmtId="164" fontId="2" fillId="0" borderId="16" xfId="5" applyNumberFormat="1" applyFont="1" applyBorder="1" applyAlignment="1">
      <alignment horizontal="right" vertical="center"/>
    </xf>
    <xf numFmtId="0" fontId="3" fillId="0" borderId="0" xfId="2"/>
    <xf numFmtId="168" fontId="2" fillId="10" borderId="12" xfId="5" applyFont="1" applyFill="1" applyBorder="1" applyAlignment="1">
      <alignment vertical="center"/>
    </xf>
    <xf numFmtId="168" fontId="2" fillId="10" borderId="13" xfId="5" applyFont="1" applyFill="1" applyBorder="1" applyAlignment="1">
      <alignment horizontal="right" vertical="center"/>
    </xf>
    <xf numFmtId="168" fontId="2" fillId="10" borderId="14" xfId="5" applyFont="1" applyFill="1" applyBorder="1" applyAlignment="1">
      <alignment horizontal="right" vertical="center"/>
    </xf>
    <xf numFmtId="3" fontId="2" fillId="10" borderId="15" xfId="5" applyNumberFormat="1" applyFont="1" applyFill="1" applyBorder="1" applyAlignment="1">
      <alignment horizontal="right" vertical="center"/>
    </xf>
    <xf numFmtId="167" fontId="2" fillId="10" borderId="15" xfId="5" applyNumberFormat="1" applyFont="1" applyFill="1" applyBorder="1" applyAlignment="1">
      <alignment horizontal="right" vertical="center"/>
    </xf>
    <xf numFmtId="164" fontId="2" fillId="10" borderId="16" xfId="5" applyNumberFormat="1" applyFont="1" applyFill="1" applyBorder="1" applyAlignment="1">
      <alignment horizontal="right" vertical="center"/>
    </xf>
    <xf numFmtId="171" fontId="2" fillId="10" borderId="17" xfId="6" quotePrefix="1" applyNumberFormat="1" applyFont="1" applyFill="1" applyBorder="1"/>
    <xf numFmtId="168" fontId="2" fillId="10" borderId="13" xfId="5" applyFont="1" applyFill="1" applyBorder="1" applyAlignment="1">
      <alignment vertical="center"/>
    </xf>
    <xf numFmtId="9" fontId="2" fillId="10" borderId="13" xfId="5" applyNumberFormat="1" applyFont="1" applyFill="1" applyBorder="1" applyAlignment="1">
      <alignment vertical="center"/>
    </xf>
    <xf numFmtId="172" fontId="11" fillId="10" borderId="14" xfId="7" applyNumberFormat="1" applyFont="1" applyFill="1" applyBorder="1" applyAlignment="1">
      <alignment vertical="center"/>
    </xf>
    <xf numFmtId="173" fontId="2" fillId="10" borderId="15" xfId="5" applyNumberFormat="1" applyFont="1" applyFill="1" applyBorder="1" applyAlignment="1">
      <alignment horizontal="right" vertical="center"/>
    </xf>
    <xf numFmtId="174" fontId="2" fillId="10" borderId="15" xfId="5" applyNumberFormat="1" applyFont="1" applyFill="1" applyBorder="1" applyAlignment="1">
      <alignment horizontal="right" vertical="center"/>
    </xf>
    <xf numFmtId="175" fontId="2" fillId="10" borderId="13" xfId="5" applyNumberFormat="1" applyFont="1" applyFill="1" applyBorder="1" applyAlignment="1">
      <alignment vertical="center"/>
    </xf>
    <xf numFmtId="168" fontId="2" fillId="10" borderId="17" xfId="5" applyFont="1" applyFill="1" applyBorder="1" applyAlignment="1">
      <alignment vertical="center"/>
    </xf>
    <xf numFmtId="168" fontId="2" fillId="10" borderId="14" xfId="5" applyFont="1" applyFill="1" applyBorder="1" applyAlignment="1">
      <alignment vertical="center"/>
    </xf>
    <xf numFmtId="168" fontId="2" fillId="10" borderId="16" xfId="5" applyNumberFormat="1" applyFont="1" applyFill="1" applyBorder="1" applyAlignment="1">
      <alignment horizontal="right" vertical="center"/>
    </xf>
    <xf numFmtId="9" fontId="2" fillId="10" borderId="14" xfId="5" applyNumberFormat="1" applyFont="1" applyFill="1" applyBorder="1" applyAlignment="1">
      <alignment vertical="center"/>
    </xf>
    <xf numFmtId="164" fontId="2" fillId="10" borderId="15" xfId="5" applyNumberFormat="1" applyFont="1" applyFill="1" applyBorder="1" applyAlignment="1">
      <alignment horizontal="right" vertical="center"/>
    </xf>
    <xf numFmtId="10" fontId="2" fillId="10" borderId="15" xfId="8" applyNumberFormat="1" applyFont="1" applyFill="1" applyBorder="1" applyAlignment="1">
      <alignment horizontal="right" vertical="center"/>
    </xf>
    <xf numFmtId="168" fontId="2" fillId="0" borderId="12" xfId="5" applyFont="1" applyFill="1" applyBorder="1" applyAlignment="1">
      <alignment vertical="center"/>
    </xf>
    <xf numFmtId="168" fontId="2" fillId="0" borderId="13" xfId="5" applyFont="1" applyFill="1" applyBorder="1" applyAlignment="1">
      <alignment vertical="center"/>
    </xf>
    <xf numFmtId="168" fontId="2" fillId="0" borderId="14" xfId="5" applyFont="1" applyFill="1" applyBorder="1" applyAlignment="1">
      <alignment vertical="center"/>
    </xf>
    <xf numFmtId="168" fontId="12" fillId="0" borderId="15" xfId="5" applyNumberFormat="1" applyFont="1" applyFill="1" applyBorder="1" applyAlignment="1">
      <alignment horizontal="right" vertical="center"/>
    </xf>
    <xf numFmtId="1" fontId="2" fillId="0" borderId="15" xfId="5" applyNumberFormat="1" applyFont="1" applyFill="1" applyBorder="1" applyAlignment="1">
      <alignment horizontal="right" vertical="center"/>
    </xf>
    <xf numFmtId="168" fontId="2" fillId="0" borderId="16" xfId="5" applyNumberFormat="1" applyFont="1" applyFill="1" applyBorder="1" applyAlignment="1">
      <alignment horizontal="right" vertical="center"/>
    </xf>
    <xf numFmtId="168" fontId="2" fillId="7" borderId="18" xfId="5" applyFont="1" applyFill="1" applyBorder="1" applyAlignment="1">
      <alignment vertical="center"/>
    </xf>
    <xf numFmtId="168" fontId="2" fillId="7" borderId="19" xfId="5" applyFont="1" applyFill="1" applyBorder="1" applyAlignment="1">
      <alignment vertical="center"/>
    </xf>
    <xf numFmtId="170" fontId="2" fillId="7" borderId="15" xfId="5" applyNumberFormat="1" applyFont="1" applyFill="1" applyBorder="1" applyAlignment="1">
      <alignment horizontal="right" vertical="center"/>
    </xf>
    <xf numFmtId="164" fontId="2" fillId="7" borderId="3" xfId="5" applyNumberFormat="1" applyFont="1" applyFill="1" applyBorder="1" applyAlignment="1">
      <alignment horizontal="right" vertical="center"/>
    </xf>
    <xf numFmtId="176" fontId="2" fillId="7" borderId="3" xfId="5" applyNumberFormat="1" applyFont="1" applyFill="1" applyBorder="1" applyAlignment="1">
      <alignment horizontal="right" vertical="center"/>
    </xf>
    <xf numFmtId="164" fontId="2" fillId="7" borderId="20" xfId="5" applyNumberFormat="1" applyFont="1" applyFill="1" applyBorder="1" applyAlignment="1">
      <alignment horizontal="right" vertical="center"/>
    </xf>
    <xf numFmtId="168" fontId="2" fillId="11" borderId="19" xfId="5" applyFont="1" applyFill="1" applyBorder="1" applyAlignment="1">
      <alignment vertical="center"/>
    </xf>
    <xf numFmtId="170" fontId="2" fillId="11" borderId="15" xfId="5" applyNumberFormat="1" applyFont="1" applyFill="1" applyBorder="1" applyAlignment="1">
      <alignment horizontal="right" vertical="center"/>
    </xf>
    <xf numFmtId="168" fontId="2" fillId="7" borderId="21" xfId="5" applyFont="1" applyFill="1" applyBorder="1" applyAlignment="1">
      <alignment vertical="center"/>
    </xf>
    <xf numFmtId="1" fontId="2" fillId="7" borderId="15" xfId="5" applyNumberFormat="1" applyFont="1" applyFill="1" applyBorder="1" applyAlignment="1">
      <alignment horizontal="right" vertical="center"/>
    </xf>
    <xf numFmtId="168" fontId="2" fillId="7" borderId="22" xfId="5" applyFont="1" applyFill="1" applyBorder="1" applyAlignment="1">
      <alignment vertical="center"/>
    </xf>
    <xf numFmtId="168" fontId="2" fillId="7" borderId="0" xfId="5" applyFont="1" applyFill="1" applyBorder="1" applyAlignment="1" applyProtection="1">
      <alignment vertical="center"/>
    </xf>
    <xf numFmtId="168" fontId="2" fillId="7" borderId="19" xfId="5" applyFont="1" applyFill="1" applyBorder="1" applyAlignment="1" applyProtection="1">
      <alignment vertical="center"/>
    </xf>
    <xf numFmtId="0" fontId="2" fillId="7" borderId="3" xfId="5" applyNumberFormat="1" applyFont="1" applyFill="1" applyBorder="1" applyAlignment="1">
      <alignment vertical="center"/>
    </xf>
    <xf numFmtId="164" fontId="2" fillId="7" borderId="21" xfId="5" applyNumberFormat="1" applyFont="1" applyFill="1" applyBorder="1" applyAlignment="1">
      <alignment horizontal="right" vertical="center"/>
    </xf>
    <xf numFmtId="173" fontId="2" fillId="7" borderId="15" xfId="5" applyNumberFormat="1" applyFont="1" applyFill="1" applyBorder="1" applyAlignment="1">
      <alignment horizontal="right" vertical="center"/>
    </xf>
    <xf numFmtId="167" fontId="2" fillId="7" borderId="3" xfId="5" applyNumberFormat="1" applyFont="1" applyFill="1" applyBorder="1" applyAlignment="1">
      <alignment horizontal="right" vertical="center"/>
    </xf>
    <xf numFmtId="168" fontId="2" fillId="12" borderId="23" xfId="5" applyFont="1" applyFill="1" applyBorder="1" applyAlignment="1">
      <alignment vertical="center"/>
    </xf>
    <xf numFmtId="168" fontId="2" fillId="12" borderId="24" xfId="5" applyFont="1" applyFill="1" applyBorder="1" applyAlignment="1">
      <alignment vertical="center"/>
    </xf>
    <xf numFmtId="168" fontId="2" fillId="12" borderId="24" xfId="5" applyNumberFormat="1" applyFont="1" applyFill="1" applyBorder="1" applyAlignment="1">
      <alignment horizontal="right" vertical="center"/>
    </xf>
    <xf numFmtId="1" fontId="2" fillId="12" borderId="24" xfId="5" applyNumberFormat="1" applyFont="1" applyFill="1" applyBorder="1" applyAlignment="1">
      <alignment horizontal="right" vertical="center"/>
    </xf>
    <xf numFmtId="164" fontId="2" fillId="12" borderId="25" xfId="5" applyNumberFormat="1" applyFont="1" applyFill="1" applyBorder="1" applyAlignment="1">
      <alignment horizontal="right" vertical="center"/>
    </xf>
    <xf numFmtId="168" fontId="2" fillId="0" borderId="0" xfId="5" applyFont="1" applyAlignment="1">
      <alignment vertical="center"/>
    </xf>
    <xf numFmtId="168" fontId="2" fillId="0" borderId="0" xfId="5" applyNumberFormat="1" applyFont="1" applyAlignment="1">
      <alignment horizontal="right" vertical="center"/>
    </xf>
    <xf numFmtId="1" fontId="2" fillId="0" borderId="0" xfId="5" applyNumberFormat="1" applyFont="1" applyAlignment="1">
      <alignment horizontal="right" vertical="center"/>
    </xf>
    <xf numFmtId="168" fontId="2" fillId="13" borderId="7" xfId="5" applyFont="1" applyFill="1" applyBorder="1" applyAlignment="1">
      <alignment vertical="center"/>
    </xf>
    <xf numFmtId="168" fontId="2" fillId="13" borderId="8" xfId="5" applyFont="1" applyFill="1" applyBorder="1" applyAlignment="1">
      <alignment vertical="center"/>
    </xf>
    <xf numFmtId="164" fontId="13" fillId="13" borderId="10" xfId="5" applyNumberFormat="1" applyFont="1" applyFill="1" applyBorder="1" applyAlignment="1">
      <alignment horizontal="right" vertical="center"/>
    </xf>
    <xf numFmtId="177" fontId="2" fillId="13" borderId="10" xfId="5" applyNumberFormat="1" applyFont="1" applyFill="1" applyBorder="1" applyAlignment="1">
      <alignment horizontal="right" vertical="center"/>
    </xf>
    <xf numFmtId="178" fontId="2" fillId="13" borderId="11" xfId="5" applyNumberFormat="1" applyFont="1" applyFill="1" applyBorder="1" applyAlignment="1">
      <alignment horizontal="right" vertical="center"/>
    </xf>
    <xf numFmtId="168" fontId="2" fillId="13" borderId="18" xfId="5" applyFont="1" applyFill="1" applyBorder="1" applyAlignment="1">
      <alignment vertical="center"/>
    </xf>
    <xf numFmtId="168" fontId="2" fillId="13" borderId="19" xfId="5" applyFont="1" applyFill="1" applyBorder="1" applyAlignment="1">
      <alignment vertical="center"/>
    </xf>
    <xf numFmtId="178" fontId="2" fillId="13" borderId="3" xfId="5" applyNumberFormat="1" applyFont="1" applyFill="1" applyBorder="1" applyAlignment="1">
      <alignment horizontal="right" vertical="center"/>
    </xf>
    <xf numFmtId="173" fontId="2" fillId="13" borderId="15" xfId="5" applyNumberFormat="1" applyFont="1" applyFill="1" applyBorder="1" applyAlignment="1">
      <alignment horizontal="right" vertical="center"/>
    </xf>
    <xf numFmtId="179" fontId="2" fillId="13" borderId="16" xfId="5" applyNumberFormat="1" applyFont="1" applyFill="1" applyBorder="1" applyAlignment="1">
      <alignment horizontal="right" vertical="center"/>
    </xf>
    <xf numFmtId="10" fontId="2" fillId="13" borderId="3" xfId="7" applyNumberFormat="1" applyFont="1" applyFill="1" applyBorder="1" applyAlignment="1">
      <alignment horizontal="right" vertical="center"/>
    </xf>
    <xf numFmtId="168" fontId="13" fillId="13" borderId="4" xfId="5" applyNumberFormat="1" applyFont="1" applyFill="1" applyBorder="1" applyAlignment="1">
      <alignment vertical="center"/>
    </xf>
    <xf numFmtId="174" fontId="2" fillId="13" borderId="15" xfId="5" applyNumberFormat="1" applyFont="1" applyFill="1" applyBorder="1" applyAlignment="1">
      <alignment horizontal="right" vertical="center"/>
    </xf>
    <xf numFmtId="170" fontId="2" fillId="13" borderId="3" xfId="5" applyNumberFormat="1" applyFont="1" applyFill="1" applyBorder="1" applyAlignment="1">
      <alignment vertical="center"/>
    </xf>
    <xf numFmtId="178" fontId="2" fillId="0" borderId="0" xfId="1" applyNumberFormat="1" applyAlignment="1">
      <alignment vertical="center"/>
    </xf>
    <xf numFmtId="168" fontId="2" fillId="13" borderId="26" xfId="5" applyFont="1" applyFill="1" applyBorder="1" applyAlignment="1">
      <alignment vertical="center"/>
    </xf>
    <xf numFmtId="168" fontId="2" fillId="13" borderId="5" xfId="5" applyFont="1" applyFill="1" applyBorder="1" applyAlignment="1">
      <alignment vertical="center"/>
    </xf>
    <xf numFmtId="178" fontId="2" fillId="13" borderId="27" xfId="5" applyNumberFormat="1" applyFont="1" applyFill="1" applyBorder="1" applyAlignment="1">
      <alignment horizontal="right" vertical="center"/>
    </xf>
    <xf numFmtId="180" fontId="2" fillId="4" borderId="15" xfId="5" applyNumberFormat="1" applyFont="1" applyFill="1" applyBorder="1" applyAlignment="1">
      <alignment horizontal="right" vertical="center"/>
    </xf>
    <xf numFmtId="168" fontId="2" fillId="13" borderId="19" xfId="5" applyNumberFormat="1" applyFont="1" applyFill="1" applyBorder="1" applyAlignment="1">
      <alignment horizontal="right" vertical="center"/>
    </xf>
    <xf numFmtId="1" fontId="2" fillId="13" borderId="19" xfId="5" applyNumberFormat="1" applyFont="1" applyFill="1" applyBorder="1" applyAlignment="1">
      <alignment horizontal="right" vertical="center"/>
    </xf>
    <xf numFmtId="178" fontId="2" fillId="13" borderId="28" xfId="5" applyNumberFormat="1" applyFont="1" applyFill="1" applyBorder="1" applyAlignment="1">
      <alignment horizontal="right" vertical="center"/>
    </xf>
    <xf numFmtId="168" fontId="13" fillId="13" borderId="19" xfId="5" applyNumberFormat="1" applyFont="1" applyFill="1" applyBorder="1" applyAlignment="1">
      <alignment horizontal="right" vertical="center"/>
    </xf>
    <xf numFmtId="9" fontId="2" fillId="13" borderId="19" xfId="8" applyFont="1" applyFill="1" applyBorder="1" applyAlignment="1">
      <alignment horizontal="right" vertical="center"/>
    </xf>
    <xf numFmtId="9" fontId="2" fillId="13" borderId="5" xfId="9" applyFont="1" applyFill="1" applyBorder="1" applyAlignment="1">
      <alignment horizontal="right" vertical="center"/>
    </xf>
    <xf numFmtId="178" fontId="2" fillId="13" borderId="29" xfId="5" applyNumberFormat="1" applyFont="1" applyFill="1" applyBorder="1" applyAlignment="1">
      <alignment horizontal="right" vertical="center"/>
    </xf>
    <xf numFmtId="0" fontId="3" fillId="0" borderId="0" xfId="2" applyFont="1" applyFill="1"/>
    <xf numFmtId="0" fontId="2" fillId="0" borderId="0" xfId="2" applyFont="1" applyFill="1"/>
    <xf numFmtId="0" fontId="2" fillId="0" borderId="0" xfId="2" applyFont="1" applyFill="1" applyAlignment="1">
      <alignment horizontal="center"/>
    </xf>
    <xf numFmtId="168" fontId="2" fillId="14" borderId="23" xfId="5" applyFont="1" applyFill="1" applyBorder="1" applyAlignment="1">
      <alignment vertical="center"/>
    </xf>
    <xf numFmtId="168" fontId="2" fillId="14" borderId="24" xfId="5" applyFont="1" applyFill="1" applyBorder="1" applyAlignment="1">
      <alignment vertical="center"/>
    </xf>
    <xf numFmtId="1" fontId="2" fillId="14" borderId="24" xfId="5" applyNumberFormat="1" applyFont="1" applyFill="1" applyBorder="1" applyAlignment="1">
      <alignment horizontal="right" vertical="center"/>
    </xf>
    <xf numFmtId="178" fontId="2" fillId="14" borderId="25" xfId="5" applyNumberFormat="1" applyFont="1" applyFill="1" applyBorder="1" applyAlignment="1">
      <alignment horizontal="right" vertical="center"/>
    </xf>
    <xf numFmtId="0" fontId="2" fillId="4" borderId="0" xfId="2" applyNumberFormat="1" applyFont="1" applyFill="1"/>
    <xf numFmtId="0" fontId="2" fillId="4" borderId="0" xfId="2" applyFont="1" applyFill="1"/>
    <xf numFmtId="0" fontId="2" fillId="4" borderId="0" xfId="2" applyFont="1" applyFill="1" applyAlignment="1">
      <alignment horizontal="center"/>
    </xf>
    <xf numFmtId="168" fontId="2" fillId="15" borderId="7" xfId="5" applyFont="1" applyFill="1" applyBorder="1" applyAlignment="1">
      <alignment vertical="center"/>
    </xf>
    <xf numFmtId="168" fontId="2" fillId="15" borderId="8" xfId="5" applyFont="1" applyFill="1" applyBorder="1" applyAlignment="1">
      <alignment vertical="center"/>
    </xf>
    <xf numFmtId="168" fontId="2" fillId="15" borderId="8" xfId="5" applyFont="1" applyFill="1" applyBorder="1" applyAlignment="1">
      <alignment horizontal="right" vertical="center"/>
    </xf>
    <xf numFmtId="168" fontId="2" fillId="15" borderId="8" xfId="5" applyFont="1" applyFill="1" applyBorder="1" applyAlignment="1">
      <alignment horizontal="center" vertical="center"/>
    </xf>
    <xf numFmtId="1" fontId="2" fillId="15" borderId="8" xfId="5" applyNumberFormat="1" applyFont="1" applyFill="1" applyBorder="1" applyAlignment="1">
      <alignment horizontal="right" vertical="center"/>
    </xf>
    <xf numFmtId="168" fontId="2" fillId="15" borderId="30" xfId="5" applyNumberFormat="1" applyFont="1" applyFill="1" applyBorder="1" applyAlignment="1">
      <alignment horizontal="right" vertical="center"/>
    </xf>
    <xf numFmtId="168" fontId="2" fillId="15" borderId="26" xfId="5" applyFont="1" applyFill="1" applyBorder="1" applyAlignment="1">
      <alignment vertical="center"/>
    </xf>
    <xf numFmtId="168" fontId="2" fillId="15" borderId="5" xfId="5" applyFont="1" applyFill="1" applyBorder="1" applyAlignment="1">
      <alignment vertical="center"/>
    </xf>
    <xf numFmtId="164" fontId="14" fillId="15" borderId="5" xfId="5" applyNumberFormat="1" applyFont="1" applyFill="1" applyBorder="1" applyAlignment="1">
      <alignment vertical="center"/>
    </xf>
    <xf numFmtId="177" fontId="14" fillId="15" borderId="5" xfId="5" applyNumberFormat="1" applyFont="1" applyFill="1" applyBorder="1" applyAlignment="1">
      <alignment vertical="center"/>
    </xf>
    <xf numFmtId="178" fontId="14" fillId="15" borderId="5" xfId="5" applyNumberFormat="1" applyFont="1" applyFill="1" applyBorder="1" applyAlignment="1">
      <alignment horizontal="right" vertical="center"/>
    </xf>
    <xf numFmtId="178" fontId="2" fillId="15" borderId="5" xfId="5" applyNumberFormat="1" applyFont="1" applyFill="1" applyBorder="1" applyAlignment="1">
      <alignment horizontal="right" vertical="center"/>
    </xf>
    <xf numFmtId="178" fontId="2" fillId="15" borderId="29" xfId="5" applyNumberFormat="1" applyFont="1" applyFill="1" applyBorder="1" applyAlignment="1">
      <alignment horizontal="right" vertical="center"/>
    </xf>
    <xf numFmtId="168" fontId="2" fillId="15" borderId="12" xfId="5" applyFont="1" applyFill="1" applyBorder="1" applyAlignment="1">
      <alignment vertical="center"/>
    </xf>
    <xf numFmtId="168" fontId="2" fillId="15" borderId="13" xfId="5" applyFont="1" applyFill="1" applyBorder="1" applyAlignment="1">
      <alignment vertical="center"/>
    </xf>
    <xf numFmtId="164" fontId="14" fillId="15" borderId="13" xfId="5" applyNumberFormat="1" applyFont="1" applyFill="1" applyBorder="1" applyAlignment="1">
      <alignment vertical="center"/>
    </xf>
    <xf numFmtId="177" fontId="14" fillId="15" borderId="13" xfId="5" applyNumberFormat="1" applyFont="1" applyFill="1" applyBorder="1" applyAlignment="1">
      <alignment vertical="center"/>
    </xf>
    <xf numFmtId="178" fontId="2" fillId="15" borderId="13" xfId="5" applyNumberFormat="1" applyFont="1" applyFill="1" applyBorder="1" applyAlignment="1">
      <alignment horizontal="right" vertical="center"/>
    </xf>
    <xf numFmtId="178" fontId="2" fillId="15" borderId="31" xfId="5" applyNumberFormat="1" applyFont="1" applyFill="1" applyBorder="1" applyAlignment="1">
      <alignment horizontal="right" vertical="center"/>
    </xf>
    <xf numFmtId="168" fontId="2" fillId="15" borderId="5" xfId="5" applyNumberFormat="1" applyFont="1" applyFill="1" applyBorder="1" applyAlignment="1">
      <alignment vertical="center"/>
    </xf>
    <xf numFmtId="177" fontId="2" fillId="15" borderId="5" xfId="5" applyNumberFormat="1" applyFont="1" applyFill="1" applyBorder="1" applyAlignment="1">
      <alignment vertical="center"/>
    </xf>
    <xf numFmtId="177" fontId="2" fillId="15" borderId="13" xfId="5" applyNumberFormat="1" applyFont="1" applyFill="1" applyBorder="1" applyAlignment="1">
      <alignment vertical="center"/>
    </xf>
    <xf numFmtId="168" fontId="2" fillId="15" borderId="32" xfId="5" applyFont="1" applyFill="1" applyBorder="1" applyAlignment="1">
      <alignment vertical="center"/>
    </xf>
    <xf numFmtId="168" fontId="2" fillId="15" borderId="33" xfId="5" applyFont="1" applyFill="1" applyBorder="1" applyAlignment="1">
      <alignment vertical="center"/>
    </xf>
    <xf numFmtId="168" fontId="2" fillId="15" borderId="33" xfId="5" applyNumberFormat="1" applyFont="1" applyFill="1" applyBorder="1" applyAlignment="1">
      <alignment horizontal="right" vertical="center"/>
    </xf>
    <xf numFmtId="178" fontId="2" fillId="15" borderId="33" xfId="5" applyNumberFormat="1" applyFont="1" applyFill="1" applyBorder="1" applyAlignment="1">
      <alignment horizontal="right" vertical="center"/>
    </xf>
    <xf numFmtId="178" fontId="2" fillId="15" borderId="34" xfId="5" applyNumberFormat="1" applyFont="1" applyFill="1" applyBorder="1" applyAlignment="1">
      <alignment horizontal="right" vertical="center"/>
    </xf>
    <xf numFmtId="0" fontId="2" fillId="0" borderId="0" xfId="10" applyFont="1"/>
    <xf numFmtId="0" fontId="3" fillId="0" borderId="0" xfId="2" applyAlignment="1">
      <alignment vertical="center"/>
    </xf>
    <xf numFmtId="0" fontId="2" fillId="0" borderId="0" xfId="6" applyAlignment="1" applyProtection="1">
      <alignment vertical="center"/>
    </xf>
    <xf numFmtId="0" fontId="15" fillId="0" borderId="0" xfId="1" applyFont="1" applyAlignment="1">
      <alignment vertical="center"/>
    </xf>
    <xf numFmtId="0" fontId="16" fillId="0" borderId="0" xfId="2" applyFont="1"/>
    <xf numFmtId="0" fontId="3" fillId="0" borderId="0" xfId="2" applyNumberFormat="1"/>
    <xf numFmtId="0" fontId="16" fillId="0" borderId="6" xfId="2" applyFont="1" applyBorder="1" applyAlignment="1">
      <alignment vertical="center"/>
    </xf>
    <xf numFmtId="0" fontId="17" fillId="0" borderId="6" xfId="2" applyFont="1" applyBorder="1" applyAlignment="1">
      <alignment vertical="center"/>
    </xf>
    <xf numFmtId="0" fontId="18" fillId="0" borderId="25" xfId="2" applyFont="1" applyBorder="1" applyAlignment="1">
      <alignment vertical="center" wrapText="1"/>
    </xf>
    <xf numFmtId="0" fontId="3" fillId="0" borderId="0" xfId="2" applyFont="1" applyAlignment="1"/>
    <xf numFmtId="0" fontId="3" fillId="0" borderId="0" xfId="2" applyFont="1" applyAlignment="1">
      <alignment horizontal="center"/>
    </xf>
    <xf numFmtId="0" fontId="19" fillId="0" borderId="35" xfId="2" applyFont="1" applyBorder="1" applyAlignment="1">
      <alignment vertical="center"/>
    </xf>
    <xf numFmtId="0" fontId="20" fillId="0" borderId="35" xfId="2" applyFont="1" applyBorder="1" applyAlignment="1">
      <alignment vertical="center"/>
    </xf>
    <xf numFmtId="0" fontId="18" fillId="0" borderId="34" xfId="2" applyFont="1" applyBorder="1" applyAlignment="1">
      <alignment vertical="center" wrapText="1"/>
    </xf>
    <xf numFmtId="0" fontId="21" fillId="0" borderId="35" xfId="2" applyFont="1" applyBorder="1" applyAlignment="1">
      <alignment vertical="center"/>
    </xf>
    <xf numFmtId="0" fontId="22" fillId="0" borderId="35" xfId="2" applyFont="1" applyBorder="1" applyAlignment="1">
      <alignment vertical="center"/>
    </xf>
    <xf numFmtId="0" fontId="23" fillId="0" borderId="1" xfId="2" applyFont="1" applyBorder="1" applyAlignment="1">
      <alignment vertical="center"/>
    </xf>
    <xf numFmtId="0" fontId="18" fillId="0" borderId="1" xfId="2" applyFont="1" applyBorder="1" applyAlignment="1">
      <alignment vertical="center" wrapText="1"/>
    </xf>
    <xf numFmtId="0" fontId="25" fillId="0" borderId="35" xfId="2" applyFont="1" applyBorder="1" applyAlignment="1">
      <alignment vertical="center"/>
    </xf>
    <xf numFmtId="0" fontId="26" fillId="0" borderId="35" xfId="2" applyFont="1" applyBorder="1" applyAlignment="1">
      <alignment vertical="center"/>
    </xf>
    <xf numFmtId="0" fontId="27" fillId="0" borderId="35" xfId="2" applyFont="1" applyBorder="1" applyAlignment="1">
      <alignment vertical="center"/>
    </xf>
    <xf numFmtId="0" fontId="13" fillId="8" borderId="3" xfId="11" applyNumberFormat="1" applyFont="1" applyFill="1" applyBorder="1" applyAlignment="1">
      <alignment horizontal="center"/>
    </xf>
    <xf numFmtId="0" fontId="13" fillId="8" borderId="3" xfId="11" applyFont="1" applyFill="1" applyBorder="1"/>
    <xf numFmtId="0" fontId="13" fillId="8" borderId="3" xfId="3" applyFont="1" applyFill="1" applyBorder="1" applyAlignment="1" applyProtection="1">
      <alignment horizontal="left"/>
    </xf>
    <xf numFmtId="0" fontId="28" fillId="8" borderId="3" xfId="11" applyFont="1" applyFill="1" applyBorder="1" applyAlignment="1">
      <alignment horizontal="left"/>
    </xf>
    <xf numFmtId="164" fontId="28" fillId="8" borderId="3" xfId="11" applyNumberFormat="1" applyFont="1" applyFill="1" applyBorder="1"/>
    <xf numFmtId="0" fontId="13" fillId="0" borderId="3" xfId="11" applyNumberFormat="1" applyFont="1" applyFill="1" applyBorder="1" applyAlignment="1">
      <alignment horizontal="center"/>
    </xf>
    <xf numFmtId="0" fontId="13" fillId="0" borderId="3" xfId="11" applyFont="1" applyFill="1" applyBorder="1"/>
    <xf numFmtId="0" fontId="13" fillId="0" borderId="3" xfId="3" applyFont="1" applyFill="1" applyBorder="1" applyAlignment="1" applyProtection="1">
      <alignment horizontal="left"/>
    </xf>
    <xf numFmtId="0" fontId="28" fillId="0" borderId="3" xfId="11" applyFont="1" applyFill="1" applyBorder="1" applyAlignment="1">
      <alignment horizontal="left"/>
    </xf>
    <xf numFmtId="164" fontId="28" fillId="0" borderId="3" xfId="11" applyNumberFormat="1" applyFont="1" applyFill="1" applyBorder="1"/>
    <xf numFmtId="194" fontId="2" fillId="0" borderId="0" xfId="1" quotePrefix="1" applyNumberFormat="1" applyFill="1" applyBorder="1" applyAlignment="1">
      <alignment horizontal="left" vertical="center"/>
    </xf>
  </cellXfs>
  <cellStyles count="2308">
    <cellStyle name="20% - Accent1" xfId="12"/>
    <cellStyle name="20% - Accent2" xfId="13"/>
    <cellStyle name="20% - Accent3" xfId="14"/>
    <cellStyle name="20% - Accent4" xfId="15"/>
    <cellStyle name="20% - Accent5" xfId="16"/>
    <cellStyle name="20% - Accent6" xfId="17"/>
    <cellStyle name="40% - Accent1" xfId="18"/>
    <cellStyle name="40% - Accent2" xfId="19"/>
    <cellStyle name="40% - Accent3" xfId="20"/>
    <cellStyle name="40% - Accent4" xfId="21"/>
    <cellStyle name="40% - Accent5" xfId="22"/>
    <cellStyle name="40% - Accent6" xfId="23"/>
    <cellStyle name="60% - Accent1" xfId="24"/>
    <cellStyle name="60% - Accent2" xfId="25"/>
    <cellStyle name="60% - Accent3" xfId="26"/>
    <cellStyle name="60% - Accent4" xfId="27"/>
    <cellStyle name="60% - Accent5" xfId="28"/>
    <cellStyle name="60% - Accent6" xfId="29"/>
    <cellStyle name="Accent1" xfId="30"/>
    <cellStyle name="Accent2" xfId="31"/>
    <cellStyle name="Accent3" xfId="32"/>
    <cellStyle name="Accent4" xfId="33"/>
    <cellStyle name="Accent5" xfId="34"/>
    <cellStyle name="Accent6" xfId="35"/>
    <cellStyle name="Bad" xfId="36"/>
    <cellStyle name="Calculation" xfId="37"/>
    <cellStyle name="Check Cell" xfId="38"/>
    <cellStyle name="Comma [0] 2" xfId="39"/>
    <cellStyle name="Comma [0] 2 2" xfId="40"/>
    <cellStyle name="Comma 2" xfId="41"/>
    <cellStyle name="Comma 2 2" xfId="42"/>
    <cellStyle name="Comma 2 2 2" xfId="43"/>
    <cellStyle name="Comma 2 2 2 2" xfId="44"/>
    <cellStyle name="Comma 2 2 3" xfId="45"/>
    <cellStyle name="Comma 2 3" xfId="46"/>
    <cellStyle name="Comma 2 3 2" xfId="47"/>
    <cellStyle name="Comma 2 3 2 2" xfId="48"/>
    <cellStyle name="Comma 2 3 3" xfId="49"/>
    <cellStyle name="Comma 2 3 4" xfId="50"/>
    <cellStyle name="Comma 2 3 5" xfId="51"/>
    <cellStyle name="Comma 2 3 6" xfId="52"/>
    <cellStyle name="Comma 2 3 7" xfId="53"/>
    <cellStyle name="Comma 2 3 8" xfId="54"/>
    <cellStyle name="Comma 2 4" xfId="55"/>
    <cellStyle name="Comma 2 5" xfId="56"/>
    <cellStyle name="Comma 3" xfId="57"/>
    <cellStyle name="Comma 3 2" xfId="58"/>
    <cellStyle name="Comma 3 3" xfId="59"/>
    <cellStyle name="Comma_Sheet1" xfId="60"/>
    <cellStyle name="Currency [0] 2" xfId="61"/>
    <cellStyle name="Currency [0] 2 2" xfId="62"/>
    <cellStyle name="Currency [0] 2 3" xfId="63"/>
    <cellStyle name="Currency [0] 3" xfId="64"/>
    <cellStyle name="Currency 2" xfId="65"/>
    <cellStyle name="Currency 2 2" xfId="66"/>
    <cellStyle name="Currency 2 2 2" xfId="67"/>
    <cellStyle name="Currency 2 3" xfId="68"/>
    <cellStyle name="Currency 2 4" xfId="69"/>
    <cellStyle name="Currency 2 4 2" xfId="70"/>
    <cellStyle name="Currency 2 4 3" xfId="71"/>
    <cellStyle name="Currency 2 4 4" xfId="72"/>
    <cellStyle name="Currency 2 4 5" xfId="73"/>
    <cellStyle name="Currency 3" xfId="74"/>
    <cellStyle name="Currency 3 2" xfId="75"/>
    <cellStyle name="Dezimal [0] 2" xfId="76"/>
    <cellStyle name="Dezimal [0] 3" xfId="77"/>
    <cellStyle name="Dezimal 10" xfId="78"/>
    <cellStyle name="Dezimal 11" xfId="79"/>
    <cellStyle name="Dezimal 11 2" xfId="80"/>
    <cellStyle name="Dezimal 11 2 2" xfId="81"/>
    <cellStyle name="Dezimal 11 3" xfId="82"/>
    <cellStyle name="Dezimal 12" xfId="83"/>
    <cellStyle name="Dezimal 13" xfId="84"/>
    <cellStyle name="Dezimal 13 2" xfId="85"/>
    <cellStyle name="Dezimal 14" xfId="86"/>
    <cellStyle name="Dezimal 14 2" xfId="87"/>
    <cellStyle name="Dezimal 15" xfId="88"/>
    <cellStyle name="Dezimal 15 2" xfId="89"/>
    <cellStyle name="Dezimal 2" xfId="90"/>
    <cellStyle name="Dezimal 2 2" xfId="91"/>
    <cellStyle name="Dezimal 2 2 2" xfId="92"/>
    <cellStyle name="Dezimal 2 2 2 2" xfId="93"/>
    <cellStyle name="Dezimal 2 2 2 2 10" xfId="94"/>
    <cellStyle name="Dezimal 2 2 2 2 2" xfId="95"/>
    <cellStyle name="Dezimal 2 2 2 2 3" xfId="96"/>
    <cellStyle name="Dezimal 2 2 2 2 4" xfId="97"/>
    <cellStyle name="Dezimal 2 2 2 2 5" xfId="98"/>
    <cellStyle name="Dezimal 2 2 2 2 6" xfId="99"/>
    <cellStyle name="Dezimal 2 2 2 2 7" xfId="100"/>
    <cellStyle name="Dezimal 2 2 2 2 8" xfId="101"/>
    <cellStyle name="Dezimal 2 2 2 2 9" xfId="102"/>
    <cellStyle name="Dezimal 2 2 3" xfId="103"/>
    <cellStyle name="Dezimal 2 2 4" xfId="104"/>
    <cellStyle name="Dezimal 2 2 5" xfId="105"/>
    <cellStyle name="Dezimal 2 2 6" xfId="106"/>
    <cellStyle name="Dezimal 2 2 7" xfId="107"/>
    <cellStyle name="Dezimal 2 2 8" xfId="108"/>
    <cellStyle name="Dezimal 2 2 9" xfId="109"/>
    <cellStyle name="Dezimal 3" xfId="110"/>
    <cellStyle name="Dezimal 4" xfId="111"/>
    <cellStyle name="Dezimal 4 2" xfId="112"/>
    <cellStyle name="Dezimal 5" xfId="113"/>
    <cellStyle name="Dezimal 6" xfId="114"/>
    <cellStyle name="Dezimal 7" xfId="115"/>
    <cellStyle name="Dezimal 8" xfId="116"/>
    <cellStyle name="Dezimal 9" xfId="117"/>
    <cellStyle name="Dezimal 9 2" xfId="118"/>
    <cellStyle name="Euro" xfId="119"/>
    <cellStyle name="Euro 2" xfId="120"/>
    <cellStyle name="Euro 3" xfId="121"/>
    <cellStyle name="Euro 3 2" xfId="122"/>
    <cellStyle name="Euro 4" xfId="123"/>
    <cellStyle name="Euro 5" xfId="124"/>
    <cellStyle name="Euro 5 2" xfId="125"/>
    <cellStyle name="Euro 5 3" xfId="126"/>
    <cellStyle name="Euro 5 3 2" xfId="127"/>
    <cellStyle name="Euro 5 4" xfId="128"/>
    <cellStyle name="Euro 6" xfId="129"/>
    <cellStyle name="Excel Built-in Normal" xfId="130"/>
    <cellStyle name="Explanatory Text" xfId="131"/>
    <cellStyle name="Followed Hyperlink 10" xfId="132"/>
    <cellStyle name="Followed Hyperlink 100" xfId="133"/>
    <cellStyle name="Followed Hyperlink 101" xfId="134"/>
    <cellStyle name="Followed Hyperlink 102" xfId="135"/>
    <cellStyle name="Followed Hyperlink 103" xfId="136"/>
    <cellStyle name="Followed Hyperlink 104" xfId="137"/>
    <cellStyle name="Followed Hyperlink 105" xfId="138"/>
    <cellStyle name="Followed Hyperlink 106" xfId="139"/>
    <cellStyle name="Followed Hyperlink 107" xfId="140"/>
    <cellStyle name="Followed Hyperlink 108" xfId="141"/>
    <cellStyle name="Followed Hyperlink 109" xfId="142"/>
    <cellStyle name="Followed Hyperlink 11" xfId="143"/>
    <cellStyle name="Followed Hyperlink 110" xfId="144"/>
    <cellStyle name="Followed Hyperlink 111" xfId="145"/>
    <cellStyle name="Followed Hyperlink 112" xfId="146"/>
    <cellStyle name="Followed Hyperlink 113" xfId="147"/>
    <cellStyle name="Followed Hyperlink 114" xfId="148"/>
    <cellStyle name="Followed Hyperlink 115" xfId="149"/>
    <cellStyle name="Followed Hyperlink 116" xfId="150"/>
    <cellStyle name="Followed Hyperlink 117" xfId="151"/>
    <cellStyle name="Followed Hyperlink 118" xfId="152"/>
    <cellStyle name="Followed Hyperlink 119" xfId="153"/>
    <cellStyle name="Followed Hyperlink 12" xfId="154"/>
    <cellStyle name="Followed Hyperlink 120" xfId="155"/>
    <cellStyle name="Followed Hyperlink 121" xfId="156"/>
    <cellStyle name="Followed Hyperlink 122" xfId="157"/>
    <cellStyle name="Followed Hyperlink 123" xfId="158"/>
    <cellStyle name="Followed Hyperlink 124" xfId="159"/>
    <cellStyle name="Followed Hyperlink 125" xfId="160"/>
    <cellStyle name="Followed Hyperlink 126" xfId="161"/>
    <cellStyle name="Followed Hyperlink 127" xfId="162"/>
    <cellStyle name="Followed Hyperlink 128" xfId="163"/>
    <cellStyle name="Followed Hyperlink 129" xfId="164"/>
    <cellStyle name="Followed Hyperlink 13" xfId="165"/>
    <cellStyle name="Followed Hyperlink 130" xfId="166"/>
    <cellStyle name="Followed Hyperlink 131" xfId="167"/>
    <cellStyle name="Followed Hyperlink 132" xfId="168"/>
    <cellStyle name="Followed Hyperlink 133" xfId="169"/>
    <cellStyle name="Followed Hyperlink 134" xfId="170"/>
    <cellStyle name="Followed Hyperlink 135" xfId="171"/>
    <cellStyle name="Followed Hyperlink 136" xfId="172"/>
    <cellStyle name="Followed Hyperlink 137" xfId="173"/>
    <cellStyle name="Followed Hyperlink 138" xfId="174"/>
    <cellStyle name="Followed Hyperlink 139" xfId="175"/>
    <cellStyle name="Followed Hyperlink 14" xfId="176"/>
    <cellStyle name="Followed Hyperlink 140" xfId="177"/>
    <cellStyle name="Followed Hyperlink 141" xfId="178"/>
    <cellStyle name="Followed Hyperlink 142" xfId="179"/>
    <cellStyle name="Followed Hyperlink 143" xfId="180"/>
    <cellStyle name="Followed Hyperlink 144" xfId="181"/>
    <cellStyle name="Followed Hyperlink 145" xfId="182"/>
    <cellStyle name="Followed Hyperlink 146" xfId="183"/>
    <cellStyle name="Followed Hyperlink 147" xfId="184"/>
    <cellStyle name="Followed Hyperlink 148" xfId="185"/>
    <cellStyle name="Followed Hyperlink 149" xfId="186"/>
    <cellStyle name="Followed Hyperlink 15" xfId="187"/>
    <cellStyle name="Followed Hyperlink 150" xfId="188"/>
    <cellStyle name="Followed Hyperlink 151" xfId="189"/>
    <cellStyle name="Followed Hyperlink 152" xfId="190"/>
    <cellStyle name="Followed Hyperlink 153" xfId="191"/>
    <cellStyle name="Followed Hyperlink 154" xfId="192"/>
    <cellStyle name="Followed Hyperlink 155" xfId="193"/>
    <cellStyle name="Followed Hyperlink 156" xfId="194"/>
    <cellStyle name="Followed Hyperlink 157" xfId="195"/>
    <cellStyle name="Followed Hyperlink 158" xfId="196"/>
    <cellStyle name="Followed Hyperlink 159" xfId="197"/>
    <cellStyle name="Followed Hyperlink 16" xfId="198"/>
    <cellStyle name="Followed Hyperlink 160" xfId="199"/>
    <cellStyle name="Followed Hyperlink 161" xfId="200"/>
    <cellStyle name="Followed Hyperlink 162" xfId="201"/>
    <cellStyle name="Followed Hyperlink 163" xfId="202"/>
    <cellStyle name="Followed Hyperlink 164" xfId="203"/>
    <cellStyle name="Followed Hyperlink 165" xfId="204"/>
    <cellStyle name="Followed Hyperlink 166" xfId="205"/>
    <cellStyle name="Followed Hyperlink 167" xfId="206"/>
    <cellStyle name="Followed Hyperlink 168" xfId="207"/>
    <cellStyle name="Followed Hyperlink 169" xfId="208"/>
    <cellStyle name="Followed Hyperlink 17" xfId="209"/>
    <cellStyle name="Followed Hyperlink 170" xfId="210"/>
    <cellStyle name="Followed Hyperlink 171" xfId="211"/>
    <cellStyle name="Followed Hyperlink 172" xfId="212"/>
    <cellStyle name="Followed Hyperlink 173" xfId="213"/>
    <cellStyle name="Followed Hyperlink 174" xfId="214"/>
    <cellStyle name="Followed Hyperlink 175" xfId="215"/>
    <cellStyle name="Followed Hyperlink 176" xfId="216"/>
    <cellStyle name="Followed Hyperlink 177" xfId="217"/>
    <cellStyle name="Followed Hyperlink 178" xfId="218"/>
    <cellStyle name="Followed Hyperlink 179" xfId="219"/>
    <cellStyle name="Followed Hyperlink 18" xfId="220"/>
    <cellStyle name="Followed Hyperlink 180" xfId="221"/>
    <cellStyle name="Followed Hyperlink 181" xfId="222"/>
    <cellStyle name="Followed Hyperlink 182" xfId="223"/>
    <cellStyle name="Followed Hyperlink 183" xfId="224"/>
    <cellStyle name="Followed Hyperlink 184" xfId="225"/>
    <cellStyle name="Followed Hyperlink 185" xfId="226"/>
    <cellStyle name="Followed Hyperlink 186" xfId="227"/>
    <cellStyle name="Followed Hyperlink 187" xfId="228"/>
    <cellStyle name="Followed Hyperlink 188" xfId="229"/>
    <cellStyle name="Followed Hyperlink 189" xfId="230"/>
    <cellStyle name="Followed Hyperlink 19" xfId="231"/>
    <cellStyle name="Followed Hyperlink 190" xfId="232"/>
    <cellStyle name="Followed Hyperlink 191" xfId="233"/>
    <cellStyle name="Followed Hyperlink 192" xfId="234"/>
    <cellStyle name="Followed Hyperlink 193" xfId="235"/>
    <cellStyle name="Followed Hyperlink 194" xfId="236"/>
    <cellStyle name="Followed Hyperlink 195" xfId="237"/>
    <cellStyle name="Followed Hyperlink 196" xfId="238"/>
    <cellStyle name="Followed Hyperlink 197" xfId="239"/>
    <cellStyle name="Followed Hyperlink 198" xfId="240"/>
    <cellStyle name="Followed Hyperlink 199" xfId="241"/>
    <cellStyle name="Followed Hyperlink 2" xfId="242"/>
    <cellStyle name="Followed Hyperlink 20" xfId="243"/>
    <cellStyle name="Followed Hyperlink 200" xfId="244"/>
    <cellStyle name="Followed Hyperlink 201" xfId="245"/>
    <cellStyle name="Followed Hyperlink 202" xfId="246"/>
    <cellStyle name="Followed Hyperlink 203" xfId="247"/>
    <cellStyle name="Followed Hyperlink 204" xfId="248"/>
    <cellStyle name="Followed Hyperlink 205" xfId="249"/>
    <cellStyle name="Followed Hyperlink 206" xfId="250"/>
    <cellStyle name="Followed Hyperlink 207" xfId="251"/>
    <cellStyle name="Followed Hyperlink 208" xfId="252"/>
    <cellStyle name="Followed Hyperlink 209" xfId="253"/>
    <cellStyle name="Followed Hyperlink 21" xfId="254"/>
    <cellStyle name="Followed Hyperlink 210" xfId="255"/>
    <cellStyle name="Followed Hyperlink 211" xfId="256"/>
    <cellStyle name="Followed Hyperlink 212" xfId="257"/>
    <cellStyle name="Followed Hyperlink 213" xfId="258"/>
    <cellStyle name="Followed Hyperlink 214" xfId="259"/>
    <cellStyle name="Followed Hyperlink 215" xfId="260"/>
    <cellStyle name="Followed Hyperlink 216" xfId="261"/>
    <cellStyle name="Followed Hyperlink 217" xfId="262"/>
    <cellStyle name="Followed Hyperlink 218" xfId="263"/>
    <cellStyle name="Followed Hyperlink 219" xfId="264"/>
    <cellStyle name="Followed Hyperlink 22" xfId="265"/>
    <cellStyle name="Followed Hyperlink 220" xfId="266"/>
    <cellStyle name="Followed Hyperlink 221" xfId="267"/>
    <cellStyle name="Followed Hyperlink 222" xfId="268"/>
    <cellStyle name="Followed Hyperlink 223" xfId="269"/>
    <cellStyle name="Followed Hyperlink 224" xfId="270"/>
    <cellStyle name="Followed Hyperlink 225" xfId="271"/>
    <cellStyle name="Followed Hyperlink 226" xfId="272"/>
    <cellStyle name="Followed Hyperlink 227" xfId="273"/>
    <cellStyle name="Followed Hyperlink 228" xfId="274"/>
    <cellStyle name="Followed Hyperlink 229" xfId="275"/>
    <cellStyle name="Followed Hyperlink 23" xfId="276"/>
    <cellStyle name="Followed Hyperlink 230" xfId="277"/>
    <cellStyle name="Followed Hyperlink 231" xfId="278"/>
    <cellStyle name="Followed Hyperlink 232" xfId="279"/>
    <cellStyle name="Followed Hyperlink 233" xfId="280"/>
    <cellStyle name="Followed Hyperlink 234" xfId="281"/>
    <cellStyle name="Followed Hyperlink 235" xfId="282"/>
    <cellStyle name="Followed Hyperlink 236" xfId="283"/>
    <cellStyle name="Followed Hyperlink 237" xfId="284"/>
    <cellStyle name="Followed Hyperlink 238" xfId="285"/>
    <cellStyle name="Followed Hyperlink 239" xfId="286"/>
    <cellStyle name="Followed Hyperlink 24" xfId="287"/>
    <cellStyle name="Followed Hyperlink 240" xfId="288"/>
    <cellStyle name="Followed Hyperlink 241" xfId="289"/>
    <cellStyle name="Followed Hyperlink 242" xfId="290"/>
    <cellStyle name="Followed Hyperlink 243" xfId="291"/>
    <cellStyle name="Followed Hyperlink 244" xfId="292"/>
    <cellStyle name="Followed Hyperlink 245" xfId="293"/>
    <cellStyle name="Followed Hyperlink 246" xfId="294"/>
    <cellStyle name="Followed Hyperlink 247" xfId="295"/>
    <cellStyle name="Followed Hyperlink 248" xfId="296"/>
    <cellStyle name="Followed Hyperlink 249" xfId="297"/>
    <cellStyle name="Followed Hyperlink 25" xfId="298"/>
    <cellStyle name="Followed Hyperlink 250" xfId="299"/>
    <cellStyle name="Followed Hyperlink 251" xfId="300"/>
    <cellStyle name="Followed Hyperlink 252" xfId="301"/>
    <cellStyle name="Followed Hyperlink 253" xfId="302"/>
    <cellStyle name="Followed Hyperlink 254" xfId="303"/>
    <cellStyle name="Followed Hyperlink 255" xfId="304"/>
    <cellStyle name="Followed Hyperlink 256" xfId="305"/>
    <cellStyle name="Followed Hyperlink 257" xfId="306"/>
    <cellStyle name="Followed Hyperlink 258" xfId="307"/>
    <cellStyle name="Followed Hyperlink 259" xfId="308"/>
    <cellStyle name="Followed Hyperlink 26" xfId="309"/>
    <cellStyle name="Followed Hyperlink 260" xfId="310"/>
    <cellStyle name="Followed Hyperlink 261" xfId="311"/>
    <cellStyle name="Followed Hyperlink 262" xfId="312"/>
    <cellStyle name="Followed Hyperlink 263" xfId="313"/>
    <cellStyle name="Followed Hyperlink 264" xfId="314"/>
    <cellStyle name="Followed Hyperlink 265" xfId="315"/>
    <cellStyle name="Followed Hyperlink 266" xfId="316"/>
    <cellStyle name="Followed Hyperlink 267" xfId="317"/>
    <cellStyle name="Followed Hyperlink 268" xfId="318"/>
    <cellStyle name="Followed Hyperlink 269" xfId="319"/>
    <cellStyle name="Followed Hyperlink 27" xfId="320"/>
    <cellStyle name="Followed Hyperlink 270" xfId="321"/>
    <cellStyle name="Followed Hyperlink 271" xfId="322"/>
    <cellStyle name="Followed Hyperlink 272" xfId="323"/>
    <cellStyle name="Followed Hyperlink 273" xfId="324"/>
    <cellStyle name="Followed Hyperlink 274" xfId="325"/>
    <cellStyle name="Followed Hyperlink 275" xfId="326"/>
    <cellStyle name="Followed Hyperlink 276" xfId="327"/>
    <cellStyle name="Followed Hyperlink 277" xfId="328"/>
    <cellStyle name="Followed Hyperlink 278" xfId="329"/>
    <cellStyle name="Followed Hyperlink 279" xfId="330"/>
    <cellStyle name="Followed Hyperlink 28" xfId="331"/>
    <cellStyle name="Followed Hyperlink 280" xfId="332"/>
    <cellStyle name="Followed Hyperlink 281" xfId="333"/>
    <cellStyle name="Followed Hyperlink 282" xfId="334"/>
    <cellStyle name="Followed Hyperlink 283" xfId="335"/>
    <cellStyle name="Followed Hyperlink 284" xfId="336"/>
    <cellStyle name="Followed Hyperlink 285" xfId="337"/>
    <cellStyle name="Followed Hyperlink 286" xfId="338"/>
    <cellStyle name="Followed Hyperlink 287" xfId="339"/>
    <cellStyle name="Followed Hyperlink 288" xfId="340"/>
    <cellStyle name="Followed Hyperlink 289" xfId="341"/>
    <cellStyle name="Followed Hyperlink 29" xfId="342"/>
    <cellStyle name="Followed Hyperlink 290" xfId="343"/>
    <cellStyle name="Followed Hyperlink 291" xfId="344"/>
    <cellStyle name="Followed Hyperlink 292" xfId="345"/>
    <cellStyle name="Followed Hyperlink 293" xfId="346"/>
    <cellStyle name="Followed Hyperlink 294" xfId="347"/>
    <cellStyle name="Followed Hyperlink 295" xfId="348"/>
    <cellStyle name="Followed Hyperlink 296" xfId="349"/>
    <cellStyle name="Followed Hyperlink 297" xfId="350"/>
    <cellStyle name="Followed Hyperlink 298" xfId="351"/>
    <cellStyle name="Followed Hyperlink 299" xfId="352"/>
    <cellStyle name="Followed Hyperlink 3" xfId="353"/>
    <cellStyle name="Followed Hyperlink 30" xfId="354"/>
    <cellStyle name="Followed Hyperlink 300" xfId="355"/>
    <cellStyle name="Followed Hyperlink 301" xfId="356"/>
    <cellStyle name="Followed Hyperlink 302" xfId="357"/>
    <cellStyle name="Followed Hyperlink 303" xfId="358"/>
    <cellStyle name="Followed Hyperlink 304" xfId="359"/>
    <cellStyle name="Followed Hyperlink 305" xfId="360"/>
    <cellStyle name="Followed Hyperlink 306" xfId="361"/>
    <cellStyle name="Followed Hyperlink 307" xfId="362"/>
    <cellStyle name="Followed Hyperlink 308" xfId="363"/>
    <cellStyle name="Followed Hyperlink 309" xfId="364"/>
    <cellStyle name="Followed Hyperlink 31" xfId="365"/>
    <cellStyle name="Followed Hyperlink 310" xfId="366"/>
    <cellStyle name="Followed Hyperlink 311" xfId="367"/>
    <cellStyle name="Followed Hyperlink 312" xfId="368"/>
    <cellStyle name="Followed Hyperlink 313" xfId="369"/>
    <cellStyle name="Followed Hyperlink 314" xfId="370"/>
    <cellStyle name="Followed Hyperlink 315" xfId="371"/>
    <cellStyle name="Followed Hyperlink 316" xfId="372"/>
    <cellStyle name="Followed Hyperlink 317" xfId="373"/>
    <cellStyle name="Followed Hyperlink 318" xfId="374"/>
    <cellStyle name="Followed Hyperlink 319" xfId="375"/>
    <cellStyle name="Followed Hyperlink 32" xfId="376"/>
    <cellStyle name="Followed Hyperlink 320" xfId="377"/>
    <cellStyle name="Followed Hyperlink 321" xfId="378"/>
    <cellStyle name="Followed Hyperlink 322" xfId="379"/>
    <cellStyle name="Followed Hyperlink 323" xfId="380"/>
    <cellStyle name="Followed Hyperlink 324" xfId="381"/>
    <cellStyle name="Followed Hyperlink 325" xfId="382"/>
    <cellStyle name="Followed Hyperlink 326" xfId="383"/>
    <cellStyle name="Followed Hyperlink 327" xfId="384"/>
    <cellStyle name="Followed Hyperlink 328" xfId="385"/>
    <cellStyle name="Followed Hyperlink 329" xfId="386"/>
    <cellStyle name="Followed Hyperlink 33" xfId="387"/>
    <cellStyle name="Followed Hyperlink 330" xfId="388"/>
    <cellStyle name="Followed Hyperlink 331" xfId="389"/>
    <cellStyle name="Followed Hyperlink 332" xfId="390"/>
    <cellStyle name="Followed Hyperlink 333" xfId="391"/>
    <cellStyle name="Followed Hyperlink 334" xfId="392"/>
    <cellStyle name="Followed Hyperlink 335" xfId="393"/>
    <cellStyle name="Followed Hyperlink 336" xfId="394"/>
    <cellStyle name="Followed Hyperlink 337" xfId="395"/>
    <cellStyle name="Followed Hyperlink 338" xfId="396"/>
    <cellStyle name="Followed Hyperlink 339" xfId="397"/>
    <cellStyle name="Followed Hyperlink 34" xfId="398"/>
    <cellStyle name="Followed Hyperlink 340" xfId="399"/>
    <cellStyle name="Followed Hyperlink 341" xfId="400"/>
    <cellStyle name="Followed Hyperlink 342" xfId="401"/>
    <cellStyle name="Followed Hyperlink 343" xfId="402"/>
    <cellStyle name="Followed Hyperlink 344" xfId="403"/>
    <cellStyle name="Followed Hyperlink 345" xfId="404"/>
    <cellStyle name="Followed Hyperlink 346" xfId="405"/>
    <cellStyle name="Followed Hyperlink 347" xfId="406"/>
    <cellStyle name="Followed Hyperlink 348" xfId="407"/>
    <cellStyle name="Followed Hyperlink 349" xfId="408"/>
    <cellStyle name="Followed Hyperlink 35" xfId="409"/>
    <cellStyle name="Followed Hyperlink 350" xfId="410"/>
    <cellStyle name="Followed Hyperlink 351" xfId="411"/>
    <cellStyle name="Followed Hyperlink 352" xfId="412"/>
    <cellStyle name="Followed Hyperlink 353" xfId="413"/>
    <cellStyle name="Followed Hyperlink 354" xfId="414"/>
    <cellStyle name="Followed Hyperlink 355" xfId="415"/>
    <cellStyle name="Followed Hyperlink 356" xfId="416"/>
    <cellStyle name="Followed Hyperlink 357" xfId="417"/>
    <cellStyle name="Followed Hyperlink 358" xfId="418"/>
    <cellStyle name="Followed Hyperlink 359" xfId="419"/>
    <cellStyle name="Followed Hyperlink 36" xfId="420"/>
    <cellStyle name="Followed Hyperlink 360" xfId="421"/>
    <cellStyle name="Followed Hyperlink 361" xfId="422"/>
    <cellStyle name="Followed Hyperlink 362" xfId="423"/>
    <cellStyle name="Followed Hyperlink 363" xfId="424"/>
    <cellStyle name="Followed Hyperlink 364" xfId="425"/>
    <cellStyle name="Followed Hyperlink 365" xfId="426"/>
    <cellStyle name="Followed Hyperlink 366" xfId="427"/>
    <cellStyle name="Followed Hyperlink 367" xfId="428"/>
    <cellStyle name="Followed Hyperlink 368" xfId="429"/>
    <cellStyle name="Followed Hyperlink 369" xfId="430"/>
    <cellStyle name="Followed Hyperlink 37" xfId="431"/>
    <cellStyle name="Followed Hyperlink 370" xfId="432"/>
    <cellStyle name="Followed Hyperlink 371" xfId="433"/>
    <cellStyle name="Followed Hyperlink 372" xfId="434"/>
    <cellStyle name="Followed Hyperlink 373" xfId="435"/>
    <cellStyle name="Followed Hyperlink 374" xfId="436"/>
    <cellStyle name="Followed Hyperlink 375" xfId="437"/>
    <cellStyle name="Followed Hyperlink 376" xfId="438"/>
    <cellStyle name="Followed Hyperlink 377" xfId="439"/>
    <cellStyle name="Followed Hyperlink 378" xfId="440"/>
    <cellStyle name="Followed Hyperlink 379" xfId="441"/>
    <cellStyle name="Followed Hyperlink 38" xfId="442"/>
    <cellStyle name="Followed Hyperlink 380" xfId="443"/>
    <cellStyle name="Followed Hyperlink 381" xfId="444"/>
    <cellStyle name="Followed Hyperlink 382" xfId="445"/>
    <cellStyle name="Followed Hyperlink 383" xfId="446"/>
    <cellStyle name="Followed Hyperlink 384" xfId="447"/>
    <cellStyle name="Followed Hyperlink 385" xfId="448"/>
    <cellStyle name="Followed Hyperlink 386" xfId="449"/>
    <cellStyle name="Followed Hyperlink 387" xfId="450"/>
    <cellStyle name="Followed Hyperlink 388" xfId="451"/>
    <cellStyle name="Followed Hyperlink 389" xfId="452"/>
    <cellStyle name="Followed Hyperlink 39" xfId="453"/>
    <cellStyle name="Followed Hyperlink 390" xfId="454"/>
    <cellStyle name="Followed Hyperlink 391" xfId="455"/>
    <cellStyle name="Followed Hyperlink 392" xfId="456"/>
    <cellStyle name="Followed Hyperlink 393" xfId="457"/>
    <cellStyle name="Followed Hyperlink 394" xfId="458"/>
    <cellStyle name="Followed Hyperlink 395" xfId="459"/>
    <cellStyle name="Followed Hyperlink 396" xfId="460"/>
    <cellStyle name="Followed Hyperlink 397" xfId="461"/>
    <cellStyle name="Followed Hyperlink 398" xfId="462"/>
    <cellStyle name="Followed Hyperlink 399" xfId="463"/>
    <cellStyle name="Followed Hyperlink 4" xfId="464"/>
    <cellStyle name="Followed Hyperlink 40" xfId="465"/>
    <cellStyle name="Followed Hyperlink 400" xfId="466"/>
    <cellStyle name="Followed Hyperlink 401" xfId="467"/>
    <cellStyle name="Followed Hyperlink 402" xfId="468"/>
    <cellStyle name="Followed Hyperlink 403" xfId="469"/>
    <cellStyle name="Followed Hyperlink 404" xfId="470"/>
    <cellStyle name="Followed Hyperlink 405" xfId="471"/>
    <cellStyle name="Followed Hyperlink 406" xfId="472"/>
    <cellStyle name="Followed Hyperlink 407" xfId="473"/>
    <cellStyle name="Followed Hyperlink 408" xfId="474"/>
    <cellStyle name="Followed Hyperlink 409" xfId="475"/>
    <cellStyle name="Followed Hyperlink 41" xfId="476"/>
    <cellStyle name="Followed Hyperlink 410" xfId="477"/>
    <cellStyle name="Followed Hyperlink 411" xfId="478"/>
    <cellStyle name="Followed Hyperlink 412" xfId="479"/>
    <cellStyle name="Followed Hyperlink 413" xfId="480"/>
    <cellStyle name="Followed Hyperlink 414" xfId="481"/>
    <cellStyle name="Followed Hyperlink 415" xfId="482"/>
    <cellStyle name="Followed Hyperlink 416" xfId="483"/>
    <cellStyle name="Followed Hyperlink 417" xfId="484"/>
    <cellStyle name="Followed Hyperlink 418" xfId="485"/>
    <cellStyle name="Followed Hyperlink 419" xfId="486"/>
    <cellStyle name="Followed Hyperlink 42" xfId="487"/>
    <cellStyle name="Followed Hyperlink 420" xfId="488"/>
    <cellStyle name="Followed Hyperlink 421" xfId="489"/>
    <cellStyle name="Followed Hyperlink 422" xfId="490"/>
    <cellStyle name="Followed Hyperlink 423" xfId="491"/>
    <cellStyle name="Followed Hyperlink 424" xfId="492"/>
    <cellStyle name="Followed Hyperlink 425" xfId="493"/>
    <cellStyle name="Followed Hyperlink 426" xfId="494"/>
    <cellStyle name="Followed Hyperlink 427" xfId="495"/>
    <cellStyle name="Followed Hyperlink 428" xfId="496"/>
    <cellStyle name="Followed Hyperlink 429" xfId="497"/>
    <cellStyle name="Followed Hyperlink 43" xfId="498"/>
    <cellStyle name="Followed Hyperlink 430" xfId="499"/>
    <cellStyle name="Followed Hyperlink 431" xfId="500"/>
    <cellStyle name="Followed Hyperlink 432" xfId="501"/>
    <cellStyle name="Followed Hyperlink 433" xfId="502"/>
    <cellStyle name="Followed Hyperlink 434" xfId="503"/>
    <cellStyle name="Followed Hyperlink 435" xfId="504"/>
    <cellStyle name="Followed Hyperlink 436" xfId="505"/>
    <cellStyle name="Followed Hyperlink 437" xfId="506"/>
    <cellStyle name="Followed Hyperlink 438" xfId="507"/>
    <cellStyle name="Followed Hyperlink 439" xfId="508"/>
    <cellStyle name="Followed Hyperlink 44" xfId="509"/>
    <cellStyle name="Followed Hyperlink 440" xfId="510"/>
    <cellStyle name="Followed Hyperlink 441" xfId="511"/>
    <cellStyle name="Followed Hyperlink 442" xfId="512"/>
    <cellStyle name="Followed Hyperlink 443" xfId="513"/>
    <cellStyle name="Followed Hyperlink 444" xfId="514"/>
    <cellStyle name="Followed Hyperlink 445" xfId="515"/>
    <cellStyle name="Followed Hyperlink 446" xfId="516"/>
    <cellStyle name="Followed Hyperlink 447" xfId="517"/>
    <cellStyle name="Followed Hyperlink 448" xfId="518"/>
    <cellStyle name="Followed Hyperlink 449" xfId="519"/>
    <cellStyle name="Followed Hyperlink 45" xfId="520"/>
    <cellStyle name="Followed Hyperlink 450" xfId="521"/>
    <cellStyle name="Followed Hyperlink 451" xfId="522"/>
    <cellStyle name="Followed Hyperlink 452" xfId="523"/>
    <cellStyle name="Followed Hyperlink 453" xfId="524"/>
    <cellStyle name="Followed Hyperlink 454" xfId="525"/>
    <cellStyle name="Followed Hyperlink 455" xfId="526"/>
    <cellStyle name="Followed Hyperlink 456" xfId="527"/>
    <cellStyle name="Followed Hyperlink 457" xfId="528"/>
    <cellStyle name="Followed Hyperlink 458" xfId="529"/>
    <cellStyle name="Followed Hyperlink 459" xfId="530"/>
    <cellStyle name="Followed Hyperlink 46" xfId="531"/>
    <cellStyle name="Followed Hyperlink 460" xfId="532"/>
    <cellStyle name="Followed Hyperlink 461" xfId="533"/>
    <cellStyle name="Followed Hyperlink 462" xfId="534"/>
    <cellStyle name="Followed Hyperlink 463" xfId="535"/>
    <cellStyle name="Followed Hyperlink 464" xfId="536"/>
    <cellStyle name="Followed Hyperlink 465" xfId="537"/>
    <cellStyle name="Followed Hyperlink 466" xfId="538"/>
    <cellStyle name="Followed Hyperlink 467" xfId="539"/>
    <cellStyle name="Followed Hyperlink 468" xfId="540"/>
    <cellStyle name="Followed Hyperlink 469" xfId="541"/>
    <cellStyle name="Followed Hyperlink 47" xfId="542"/>
    <cellStyle name="Followed Hyperlink 470" xfId="543"/>
    <cellStyle name="Followed Hyperlink 471" xfId="544"/>
    <cellStyle name="Followed Hyperlink 472" xfId="545"/>
    <cellStyle name="Followed Hyperlink 473" xfId="546"/>
    <cellStyle name="Followed Hyperlink 474" xfId="547"/>
    <cellStyle name="Followed Hyperlink 475" xfId="548"/>
    <cellStyle name="Followed Hyperlink 476" xfId="549"/>
    <cellStyle name="Followed Hyperlink 477" xfId="550"/>
    <cellStyle name="Followed Hyperlink 478" xfId="551"/>
    <cellStyle name="Followed Hyperlink 479" xfId="552"/>
    <cellStyle name="Followed Hyperlink 48" xfId="553"/>
    <cellStyle name="Followed Hyperlink 480" xfId="554"/>
    <cellStyle name="Followed Hyperlink 481" xfId="555"/>
    <cellStyle name="Followed Hyperlink 482" xfId="556"/>
    <cellStyle name="Followed Hyperlink 483" xfId="557"/>
    <cellStyle name="Followed Hyperlink 484" xfId="558"/>
    <cellStyle name="Followed Hyperlink 485" xfId="559"/>
    <cellStyle name="Followed Hyperlink 486" xfId="560"/>
    <cellStyle name="Followed Hyperlink 487" xfId="561"/>
    <cellStyle name="Followed Hyperlink 488" xfId="562"/>
    <cellStyle name="Followed Hyperlink 489" xfId="563"/>
    <cellStyle name="Followed Hyperlink 49" xfId="564"/>
    <cellStyle name="Followed Hyperlink 490" xfId="565"/>
    <cellStyle name="Followed Hyperlink 491" xfId="566"/>
    <cellStyle name="Followed Hyperlink 492" xfId="567"/>
    <cellStyle name="Followed Hyperlink 493" xfId="568"/>
    <cellStyle name="Followed Hyperlink 494" xfId="569"/>
    <cellStyle name="Followed Hyperlink 495" xfId="570"/>
    <cellStyle name="Followed Hyperlink 496" xfId="571"/>
    <cellStyle name="Followed Hyperlink 497" xfId="572"/>
    <cellStyle name="Followed Hyperlink 498" xfId="573"/>
    <cellStyle name="Followed Hyperlink 499" xfId="574"/>
    <cellStyle name="Followed Hyperlink 5" xfId="575"/>
    <cellStyle name="Followed Hyperlink 50" xfId="576"/>
    <cellStyle name="Followed Hyperlink 500" xfId="577"/>
    <cellStyle name="Followed Hyperlink 501" xfId="578"/>
    <cellStyle name="Followed Hyperlink 502" xfId="579"/>
    <cellStyle name="Followed Hyperlink 503" xfId="580"/>
    <cellStyle name="Followed Hyperlink 504" xfId="581"/>
    <cellStyle name="Followed Hyperlink 505" xfId="582"/>
    <cellStyle name="Followed Hyperlink 506" xfId="583"/>
    <cellStyle name="Followed Hyperlink 507" xfId="584"/>
    <cellStyle name="Followed Hyperlink 508" xfId="585"/>
    <cellStyle name="Followed Hyperlink 509" xfId="586"/>
    <cellStyle name="Followed Hyperlink 51" xfId="587"/>
    <cellStyle name="Followed Hyperlink 510" xfId="588"/>
    <cellStyle name="Followed Hyperlink 511" xfId="589"/>
    <cellStyle name="Followed Hyperlink 512" xfId="590"/>
    <cellStyle name="Followed Hyperlink 513" xfId="591"/>
    <cellStyle name="Followed Hyperlink 514" xfId="592"/>
    <cellStyle name="Followed Hyperlink 515" xfId="593"/>
    <cellStyle name="Followed Hyperlink 516" xfId="594"/>
    <cellStyle name="Followed Hyperlink 517" xfId="595"/>
    <cellStyle name="Followed Hyperlink 518" xfId="596"/>
    <cellStyle name="Followed Hyperlink 519" xfId="597"/>
    <cellStyle name="Followed Hyperlink 52" xfId="598"/>
    <cellStyle name="Followed Hyperlink 520" xfId="599"/>
    <cellStyle name="Followed Hyperlink 521" xfId="600"/>
    <cellStyle name="Followed Hyperlink 522" xfId="601"/>
    <cellStyle name="Followed Hyperlink 523" xfId="602"/>
    <cellStyle name="Followed Hyperlink 524" xfId="603"/>
    <cellStyle name="Followed Hyperlink 525" xfId="604"/>
    <cellStyle name="Followed Hyperlink 526" xfId="605"/>
    <cellStyle name="Followed Hyperlink 527" xfId="606"/>
    <cellStyle name="Followed Hyperlink 528" xfId="607"/>
    <cellStyle name="Followed Hyperlink 529" xfId="608"/>
    <cellStyle name="Followed Hyperlink 53" xfId="609"/>
    <cellStyle name="Followed Hyperlink 530" xfId="610"/>
    <cellStyle name="Followed Hyperlink 531" xfId="611"/>
    <cellStyle name="Followed Hyperlink 532" xfId="612"/>
    <cellStyle name="Followed Hyperlink 533" xfId="613"/>
    <cellStyle name="Followed Hyperlink 534" xfId="614"/>
    <cellStyle name="Followed Hyperlink 535" xfId="615"/>
    <cellStyle name="Followed Hyperlink 536" xfId="616"/>
    <cellStyle name="Followed Hyperlink 537" xfId="617"/>
    <cellStyle name="Followed Hyperlink 538" xfId="618"/>
    <cellStyle name="Followed Hyperlink 539" xfId="619"/>
    <cellStyle name="Followed Hyperlink 54" xfId="620"/>
    <cellStyle name="Followed Hyperlink 540" xfId="621"/>
    <cellStyle name="Followed Hyperlink 541" xfId="622"/>
    <cellStyle name="Followed Hyperlink 542" xfId="623"/>
    <cellStyle name="Followed Hyperlink 543" xfId="624"/>
    <cellStyle name="Followed Hyperlink 544" xfId="625"/>
    <cellStyle name="Followed Hyperlink 545" xfId="626"/>
    <cellStyle name="Followed Hyperlink 546" xfId="627"/>
    <cellStyle name="Followed Hyperlink 547" xfId="628"/>
    <cellStyle name="Followed Hyperlink 548" xfId="629"/>
    <cellStyle name="Followed Hyperlink 549" xfId="630"/>
    <cellStyle name="Followed Hyperlink 55" xfId="631"/>
    <cellStyle name="Followed Hyperlink 550" xfId="632"/>
    <cellStyle name="Followed Hyperlink 551" xfId="633"/>
    <cellStyle name="Followed Hyperlink 552" xfId="634"/>
    <cellStyle name="Followed Hyperlink 553" xfId="635"/>
    <cellStyle name="Followed Hyperlink 554" xfId="636"/>
    <cellStyle name="Followed Hyperlink 555" xfId="637"/>
    <cellStyle name="Followed Hyperlink 556" xfId="638"/>
    <cellStyle name="Followed Hyperlink 557" xfId="639"/>
    <cellStyle name="Followed Hyperlink 558" xfId="640"/>
    <cellStyle name="Followed Hyperlink 559" xfId="641"/>
    <cellStyle name="Followed Hyperlink 56" xfId="642"/>
    <cellStyle name="Followed Hyperlink 560" xfId="643"/>
    <cellStyle name="Followed Hyperlink 561" xfId="644"/>
    <cellStyle name="Followed Hyperlink 562" xfId="645"/>
    <cellStyle name="Followed Hyperlink 563" xfId="646"/>
    <cellStyle name="Followed Hyperlink 564" xfId="647"/>
    <cellStyle name="Followed Hyperlink 565" xfId="648"/>
    <cellStyle name="Followed Hyperlink 566" xfId="649"/>
    <cellStyle name="Followed Hyperlink 567" xfId="650"/>
    <cellStyle name="Followed Hyperlink 568" xfId="651"/>
    <cellStyle name="Followed Hyperlink 569" xfId="652"/>
    <cellStyle name="Followed Hyperlink 57" xfId="653"/>
    <cellStyle name="Followed Hyperlink 570" xfId="654"/>
    <cellStyle name="Followed Hyperlink 571" xfId="655"/>
    <cellStyle name="Followed Hyperlink 572" xfId="656"/>
    <cellStyle name="Followed Hyperlink 573" xfId="657"/>
    <cellStyle name="Followed Hyperlink 574" xfId="658"/>
    <cellStyle name="Followed Hyperlink 575" xfId="659"/>
    <cellStyle name="Followed Hyperlink 576" xfId="660"/>
    <cellStyle name="Followed Hyperlink 577" xfId="661"/>
    <cellStyle name="Followed Hyperlink 578" xfId="662"/>
    <cellStyle name="Followed Hyperlink 579" xfId="663"/>
    <cellStyle name="Followed Hyperlink 58" xfId="664"/>
    <cellStyle name="Followed Hyperlink 580" xfId="665"/>
    <cellStyle name="Followed Hyperlink 581" xfId="666"/>
    <cellStyle name="Followed Hyperlink 582" xfId="667"/>
    <cellStyle name="Followed Hyperlink 583" xfId="668"/>
    <cellStyle name="Followed Hyperlink 584" xfId="669"/>
    <cellStyle name="Followed Hyperlink 585" xfId="670"/>
    <cellStyle name="Followed Hyperlink 586" xfId="671"/>
    <cellStyle name="Followed Hyperlink 587" xfId="672"/>
    <cellStyle name="Followed Hyperlink 588" xfId="673"/>
    <cellStyle name="Followed Hyperlink 589" xfId="674"/>
    <cellStyle name="Followed Hyperlink 59" xfId="675"/>
    <cellStyle name="Followed Hyperlink 590" xfId="676"/>
    <cellStyle name="Followed Hyperlink 591" xfId="677"/>
    <cellStyle name="Followed Hyperlink 592" xfId="678"/>
    <cellStyle name="Followed Hyperlink 593" xfId="679"/>
    <cellStyle name="Followed Hyperlink 594" xfId="680"/>
    <cellStyle name="Followed Hyperlink 595" xfId="681"/>
    <cellStyle name="Followed Hyperlink 596" xfId="682"/>
    <cellStyle name="Followed Hyperlink 597" xfId="683"/>
    <cellStyle name="Followed Hyperlink 598" xfId="684"/>
    <cellStyle name="Followed Hyperlink 599" xfId="685"/>
    <cellStyle name="Followed Hyperlink 6" xfId="686"/>
    <cellStyle name="Followed Hyperlink 60" xfId="687"/>
    <cellStyle name="Followed Hyperlink 600" xfId="688"/>
    <cellStyle name="Followed Hyperlink 601" xfId="689"/>
    <cellStyle name="Followed Hyperlink 602" xfId="690"/>
    <cellStyle name="Followed Hyperlink 603" xfId="691"/>
    <cellStyle name="Followed Hyperlink 604" xfId="692"/>
    <cellStyle name="Followed Hyperlink 605" xfId="693"/>
    <cellStyle name="Followed Hyperlink 606" xfId="694"/>
    <cellStyle name="Followed Hyperlink 607" xfId="695"/>
    <cellStyle name="Followed Hyperlink 608" xfId="696"/>
    <cellStyle name="Followed Hyperlink 609" xfId="697"/>
    <cellStyle name="Followed Hyperlink 61" xfId="698"/>
    <cellStyle name="Followed Hyperlink 610" xfId="699"/>
    <cellStyle name="Followed Hyperlink 611" xfId="700"/>
    <cellStyle name="Followed Hyperlink 612" xfId="701"/>
    <cellStyle name="Followed Hyperlink 613" xfId="702"/>
    <cellStyle name="Followed Hyperlink 614" xfId="703"/>
    <cellStyle name="Followed Hyperlink 615" xfId="704"/>
    <cellStyle name="Followed Hyperlink 616" xfId="705"/>
    <cellStyle name="Followed Hyperlink 617" xfId="706"/>
    <cellStyle name="Followed Hyperlink 618" xfId="707"/>
    <cellStyle name="Followed Hyperlink 619" xfId="708"/>
    <cellStyle name="Followed Hyperlink 62" xfId="709"/>
    <cellStyle name="Followed Hyperlink 620" xfId="710"/>
    <cellStyle name="Followed Hyperlink 621" xfId="711"/>
    <cellStyle name="Followed Hyperlink 622" xfId="712"/>
    <cellStyle name="Followed Hyperlink 623" xfId="713"/>
    <cellStyle name="Followed Hyperlink 624" xfId="714"/>
    <cellStyle name="Followed Hyperlink 625" xfId="715"/>
    <cellStyle name="Followed Hyperlink 626" xfId="716"/>
    <cellStyle name="Followed Hyperlink 627" xfId="717"/>
    <cellStyle name="Followed Hyperlink 628" xfId="718"/>
    <cellStyle name="Followed Hyperlink 629" xfId="719"/>
    <cellStyle name="Followed Hyperlink 63" xfId="720"/>
    <cellStyle name="Followed Hyperlink 630" xfId="721"/>
    <cellStyle name="Followed Hyperlink 631" xfId="722"/>
    <cellStyle name="Followed Hyperlink 632" xfId="723"/>
    <cellStyle name="Followed Hyperlink 633" xfId="724"/>
    <cellStyle name="Followed Hyperlink 634" xfId="725"/>
    <cellStyle name="Followed Hyperlink 635" xfId="726"/>
    <cellStyle name="Followed Hyperlink 636" xfId="727"/>
    <cellStyle name="Followed Hyperlink 637" xfId="728"/>
    <cellStyle name="Followed Hyperlink 638" xfId="729"/>
    <cellStyle name="Followed Hyperlink 639" xfId="730"/>
    <cellStyle name="Followed Hyperlink 64" xfId="731"/>
    <cellStyle name="Followed Hyperlink 640" xfId="732"/>
    <cellStyle name="Followed Hyperlink 641" xfId="733"/>
    <cellStyle name="Followed Hyperlink 642" xfId="734"/>
    <cellStyle name="Followed Hyperlink 643" xfId="735"/>
    <cellStyle name="Followed Hyperlink 644" xfId="736"/>
    <cellStyle name="Followed Hyperlink 645" xfId="737"/>
    <cellStyle name="Followed Hyperlink 646" xfId="738"/>
    <cellStyle name="Followed Hyperlink 647" xfId="739"/>
    <cellStyle name="Followed Hyperlink 648" xfId="740"/>
    <cellStyle name="Followed Hyperlink 649" xfId="741"/>
    <cellStyle name="Followed Hyperlink 65" xfId="742"/>
    <cellStyle name="Followed Hyperlink 650" xfId="743"/>
    <cellStyle name="Followed Hyperlink 651" xfId="744"/>
    <cellStyle name="Followed Hyperlink 652" xfId="745"/>
    <cellStyle name="Followed Hyperlink 653" xfId="746"/>
    <cellStyle name="Followed Hyperlink 654" xfId="747"/>
    <cellStyle name="Followed Hyperlink 655" xfId="748"/>
    <cellStyle name="Followed Hyperlink 656" xfId="749"/>
    <cellStyle name="Followed Hyperlink 657" xfId="750"/>
    <cellStyle name="Followed Hyperlink 658" xfId="751"/>
    <cellStyle name="Followed Hyperlink 659" xfId="752"/>
    <cellStyle name="Followed Hyperlink 66" xfId="753"/>
    <cellStyle name="Followed Hyperlink 660" xfId="754"/>
    <cellStyle name="Followed Hyperlink 661" xfId="755"/>
    <cellStyle name="Followed Hyperlink 662" xfId="756"/>
    <cellStyle name="Followed Hyperlink 663" xfId="757"/>
    <cellStyle name="Followed Hyperlink 664" xfId="758"/>
    <cellStyle name="Followed Hyperlink 665" xfId="759"/>
    <cellStyle name="Followed Hyperlink 666" xfId="760"/>
    <cellStyle name="Followed Hyperlink 667" xfId="761"/>
    <cellStyle name="Followed Hyperlink 668" xfId="762"/>
    <cellStyle name="Followed Hyperlink 669" xfId="763"/>
    <cellStyle name="Followed Hyperlink 67" xfId="764"/>
    <cellStyle name="Followed Hyperlink 670" xfId="765"/>
    <cellStyle name="Followed Hyperlink 671" xfId="766"/>
    <cellStyle name="Followed Hyperlink 672" xfId="767"/>
    <cellStyle name="Followed Hyperlink 673" xfId="768"/>
    <cellStyle name="Followed Hyperlink 674" xfId="769"/>
    <cellStyle name="Followed Hyperlink 675" xfId="770"/>
    <cellStyle name="Followed Hyperlink 676" xfId="771"/>
    <cellStyle name="Followed Hyperlink 677" xfId="772"/>
    <cellStyle name="Followed Hyperlink 678" xfId="773"/>
    <cellStyle name="Followed Hyperlink 679" xfId="774"/>
    <cellStyle name="Followed Hyperlink 68" xfId="775"/>
    <cellStyle name="Followed Hyperlink 680" xfId="776"/>
    <cellStyle name="Followed Hyperlink 681" xfId="777"/>
    <cellStyle name="Followed Hyperlink 682" xfId="778"/>
    <cellStyle name="Followed Hyperlink 683" xfId="779"/>
    <cellStyle name="Followed Hyperlink 684" xfId="780"/>
    <cellStyle name="Followed Hyperlink 685" xfId="781"/>
    <cellStyle name="Followed Hyperlink 686" xfId="782"/>
    <cellStyle name="Followed Hyperlink 687" xfId="783"/>
    <cellStyle name="Followed Hyperlink 688" xfId="784"/>
    <cellStyle name="Followed Hyperlink 689" xfId="785"/>
    <cellStyle name="Followed Hyperlink 69" xfId="786"/>
    <cellStyle name="Followed Hyperlink 690" xfId="787"/>
    <cellStyle name="Followed Hyperlink 691" xfId="788"/>
    <cellStyle name="Followed Hyperlink 692" xfId="789"/>
    <cellStyle name="Followed Hyperlink 693" xfId="790"/>
    <cellStyle name="Followed Hyperlink 694" xfId="791"/>
    <cellStyle name="Followed Hyperlink 695" xfId="792"/>
    <cellStyle name="Followed Hyperlink 696" xfId="793"/>
    <cellStyle name="Followed Hyperlink 697" xfId="794"/>
    <cellStyle name="Followed Hyperlink 698" xfId="795"/>
    <cellStyle name="Followed Hyperlink 699" xfId="796"/>
    <cellStyle name="Followed Hyperlink 7" xfId="797"/>
    <cellStyle name="Followed Hyperlink 70" xfId="798"/>
    <cellStyle name="Followed Hyperlink 700" xfId="799"/>
    <cellStyle name="Followed Hyperlink 701" xfId="800"/>
    <cellStyle name="Followed Hyperlink 702" xfId="801"/>
    <cellStyle name="Followed Hyperlink 703" xfId="802"/>
    <cellStyle name="Followed Hyperlink 704" xfId="803"/>
    <cellStyle name="Followed Hyperlink 705" xfId="804"/>
    <cellStyle name="Followed Hyperlink 706" xfId="805"/>
    <cellStyle name="Followed Hyperlink 707" xfId="806"/>
    <cellStyle name="Followed Hyperlink 708" xfId="807"/>
    <cellStyle name="Followed Hyperlink 709" xfId="808"/>
    <cellStyle name="Followed Hyperlink 71" xfId="809"/>
    <cellStyle name="Followed Hyperlink 710" xfId="810"/>
    <cellStyle name="Followed Hyperlink 711" xfId="811"/>
    <cellStyle name="Followed Hyperlink 712" xfId="812"/>
    <cellStyle name="Followed Hyperlink 713" xfId="813"/>
    <cellStyle name="Followed Hyperlink 714" xfId="814"/>
    <cellStyle name="Followed Hyperlink 715" xfId="815"/>
    <cellStyle name="Followed Hyperlink 716" xfId="816"/>
    <cellStyle name="Followed Hyperlink 717" xfId="817"/>
    <cellStyle name="Followed Hyperlink 718" xfId="818"/>
    <cellStyle name="Followed Hyperlink 719" xfId="819"/>
    <cellStyle name="Followed Hyperlink 72" xfId="820"/>
    <cellStyle name="Followed Hyperlink 720" xfId="821"/>
    <cellStyle name="Followed Hyperlink 721" xfId="822"/>
    <cellStyle name="Followed Hyperlink 722" xfId="823"/>
    <cellStyle name="Followed Hyperlink 723" xfId="824"/>
    <cellStyle name="Followed Hyperlink 724" xfId="825"/>
    <cellStyle name="Followed Hyperlink 725" xfId="826"/>
    <cellStyle name="Followed Hyperlink 726" xfId="827"/>
    <cellStyle name="Followed Hyperlink 727" xfId="828"/>
    <cellStyle name="Followed Hyperlink 728" xfId="829"/>
    <cellStyle name="Followed Hyperlink 729" xfId="830"/>
    <cellStyle name="Followed Hyperlink 73" xfId="831"/>
    <cellStyle name="Followed Hyperlink 730" xfId="832"/>
    <cellStyle name="Followed Hyperlink 731" xfId="833"/>
    <cellStyle name="Followed Hyperlink 732" xfId="834"/>
    <cellStyle name="Followed Hyperlink 733" xfId="835"/>
    <cellStyle name="Followed Hyperlink 734" xfId="836"/>
    <cellStyle name="Followed Hyperlink 735" xfId="837"/>
    <cellStyle name="Followed Hyperlink 736" xfId="838"/>
    <cellStyle name="Followed Hyperlink 737" xfId="839"/>
    <cellStyle name="Followed Hyperlink 738" xfId="840"/>
    <cellStyle name="Followed Hyperlink 739" xfId="841"/>
    <cellStyle name="Followed Hyperlink 74" xfId="842"/>
    <cellStyle name="Followed Hyperlink 740" xfId="843"/>
    <cellStyle name="Followed Hyperlink 741" xfId="844"/>
    <cellStyle name="Followed Hyperlink 742" xfId="845"/>
    <cellStyle name="Followed Hyperlink 743" xfId="846"/>
    <cellStyle name="Followed Hyperlink 744" xfId="847"/>
    <cellStyle name="Followed Hyperlink 745" xfId="848"/>
    <cellStyle name="Followed Hyperlink 746" xfId="849"/>
    <cellStyle name="Followed Hyperlink 747" xfId="850"/>
    <cellStyle name="Followed Hyperlink 748" xfId="851"/>
    <cellStyle name="Followed Hyperlink 749" xfId="852"/>
    <cellStyle name="Followed Hyperlink 75" xfId="853"/>
    <cellStyle name="Followed Hyperlink 750" xfId="854"/>
    <cellStyle name="Followed Hyperlink 751" xfId="855"/>
    <cellStyle name="Followed Hyperlink 752" xfId="856"/>
    <cellStyle name="Followed Hyperlink 753" xfId="857"/>
    <cellStyle name="Followed Hyperlink 754" xfId="858"/>
    <cellStyle name="Followed Hyperlink 755" xfId="859"/>
    <cellStyle name="Followed Hyperlink 756" xfId="860"/>
    <cellStyle name="Followed Hyperlink 757" xfId="861"/>
    <cellStyle name="Followed Hyperlink 758" xfId="862"/>
    <cellStyle name="Followed Hyperlink 759" xfId="863"/>
    <cellStyle name="Followed Hyperlink 76" xfId="864"/>
    <cellStyle name="Followed Hyperlink 760" xfId="865"/>
    <cellStyle name="Followed Hyperlink 761" xfId="866"/>
    <cellStyle name="Followed Hyperlink 762" xfId="867"/>
    <cellStyle name="Followed Hyperlink 763" xfId="868"/>
    <cellStyle name="Followed Hyperlink 764" xfId="869"/>
    <cellStyle name="Followed Hyperlink 765" xfId="870"/>
    <cellStyle name="Followed Hyperlink 766" xfId="871"/>
    <cellStyle name="Followed Hyperlink 767" xfId="872"/>
    <cellStyle name="Followed Hyperlink 768" xfId="873"/>
    <cellStyle name="Followed Hyperlink 769" xfId="874"/>
    <cellStyle name="Followed Hyperlink 77" xfId="875"/>
    <cellStyle name="Followed Hyperlink 770" xfId="876"/>
    <cellStyle name="Followed Hyperlink 771" xfId="877"/>
    <cellStyle name="Followed Hyperlink 772" xfId="878"/>
    <cellStyle name="Followed Hyperlink 773" xfId="879"/>
    <cellStyle name="Followed Hyperlink 774" xfId="880"/>
    <cellStyle name="Followed Hyperlink 775" xfId="881"/>
    <cellStyle name="Followed Hyperlink 776" xfId="882"/>
    <cellStyle name="Followed Hyperlink 777" xfId="883"/>
    <cellStyle name="Followed Hyperlink 778" xfId="884"/>
    <cellStyle name="Followed Hyperlink 779" xfId="885"/>
    <cellStyle name="Followed Hyperlink 78" xfId="886"/>
    <cellStyle name="Followed Hyperlink 780" xfId="887"/>
    <cellStyle name="Followed Hyperlink 781" xfId="888"/>
    <cellStyle name="Followed Hyperlink 782" xfId="889"/>
    <cellStyle name="Followed Hyperlink 783" xfId="890"/>
    <cellStyle name="Followed Hyperlink 784" xfId="891"/>
    <cellStyle name="Followed Hyperlink 785" xfId="892"/>
    <cellStyle name="Followed Hyperlink 786" xfId="893"/>
    <cellStyle name="Followed Hyperlink 787" xfId="894"/>
    <cellStyle name="Followed Hyperlink 788" xfId="895"/>
    <cellStyle name="Followed Hyperlink 789" xfId="896"/>
    <cellStyle name="Followed Hyperlink 79" xfId="897"/>
    <cellStyle name="Followed Hyperlink 790" xfId="898"/>
    <cellStyle name="Followed Hyperlink 791" xfId="899"/>
    <cellStyle name="Followed Hyperlink 792" xfId="900"/>
    <cellStyle name="Followed Hyperlink 793" xfId="901"/>
    <cellStyle name="Followed Hyperlink 794" xfId="902"/>
    <cellStyle name="Followed Hyperlink 795" xfId="903"/>
    <cellStyle name="Followed Hyperlink 796" xfId="904"/>
    <cellStyle name="Followed Hyperlink 797" xfId="905"/>
    <cellStyle name="Followed Hyperlink 798" xfId="906"/>
    <cellStyle name="Followed Hyperlink 799" xfId="907"/>
    <cellStyle name="Followed Hyperlink 8" xfId="908"/>
    <cellStyle name="Followed Hyperlink 80" xfId="909"/>
    <cellStyle name="Followed Hyperlink 800" xfId="910"/>
    <cellStyle name="Followed Hyperlink 801" xfId="911"/>
    <cellStyle name="Followed Hyperlink 802" xfId="912"/>
    <cellStyle name="Followed Hyperlink 803" xfId="913"/>
    <cellStyle name="Followed Hyperlink 804" xfId="914"/>
    <cellStyle name="Followed Hyperlink 805" xfId="915"/>
    <cellStyle name="Followed Hyperlink 806" xfId="916"/>
    <cellStyle name="Followed Hyperlink 807" xfId="917"/>
    <cellStyle name="Followed Hyperlink 808" xfId="918"/>
    <cellStyle name="Followed Hyperlink 809" xfId="919"/>
    <cellStyle name="Followed Hyperlink 81" xfId="920"/>
    <cellStyle name="Followed Hyperlink 810" xfId="921"/>
    <cellStyle name="Followed Hyperlink 811" xfId="922"/>
    <cellStyle name="Followed Hyperlink 812" xfId="923"/>
    <cellStyle name="Followed Hyperlink 813" xfId="924"/>
    <cellStyle name="Followed Hyperlink 814" xfId="925"/>
    <cellStyle name="Followed Hyperlink 815" xfId="926"/>
    <cellStyle name="Followed Hyperlink 816" xfId="927"/>
    <cellStyle name="Followed Hyperlink 817" xfId="928"/>
    <cellStyle name="Followed Hyperlink 818" xfId="929"/>
    <cellStyle name="Followed Hyperlink 819" xfId="930"/>
    <cellStyle name="Followed Hyperlink 82" xfId="931"/>
    <cellStyle name="Followed Hyperlink 820" xfId="932"/>
    <cellStyle name="Followed Hyperlink 821" xfId="933"/>
    <cellStyle name="Followed Hyperlink 822" xfId="934"/>
    <cellStyle name="Followed Hyperlink 823" xfId="935"/>
    <cellStyle name="Followed Hyperlink 824" xfId="936"/>
    <cellStyle name="Followed Hyperlink 825" xfId="937"/>
    <cellStyle name="Followed Hyperlink 826" xfId="938"/>
    <cellStyle name="Followed Hyperlink 827" xfId="939"/>
    <cellStyle name="Followed Hyperlink 828" xfId="940"/>
    <cellStyle name="Followed Hyperlink 829" xfId="941"/>
    <cellStyle name="Followed Hyperlink 83" xfId="942"/>
    <cellStyle name="Followed Hyperlink 830" xfId="943"/>
    <cellStyle name="Followed Hyperlink 831" xfId="944"/>
    <cellStyle name="Followed Hyperlink 832" xfId="945"/>
    <cellStyle name="Followed Hyperlink 833" xfId="946"/>
    <cellStyle name="Followed Hyperlink 834" xfId="947"/>
    <cellStyle name="Followed Hyperlink 835" xfId="948"/>
    <cellStyle name="Followed Hyperlink 836" xfId="949"/>
    <cellStyle name="Followed Hyperlink 837" xfId="950"/>
    <cellStyle name="Followed Hyperlink 838" xfId="951"/>
    <cellStyle name="Followed Hyperlink 839" xfId="952"/>
    <cellStyle name="Followed Hyperlink 84" xfId="953"/>
    <cellStyle name="Followed Hyperlink 840" xfId="954"/>
    <cellStyle name="Followed Hyperlink 841" xfId="955"/>
    <cellStyle name="Followed Hyperlink 842" xfId="956"/>
    <cellStyle name="Followed Hyperlink 843" xfId="957"/>
    <cellStyle name="Followed Hyperlink 844" xfId="958"/>
    <cellStyle name="Followed Hyperlink 845" xfId="959"/>
    <cellStyle name="Followed Hyperlink 846" xfId="960"/>
    <cellStyle name="Followed Hyperlink 847" xfId="961"/>
    <cellStyle name="Followed Hyperlink 848" xfId="962"/>
    <cellStyle name="Followed Hyperlink 849" xfId="963"/>
    <cellStyle name="Followed Hyperlink 85" xfId="964"/>
    <cellStyle name="Followed Hyperlink 850" xfId="965"/>
    <cellStyle name="Followed Hyperlink 851" xfId="966"/>
    <cellStyle name="Followed Hyperlink 852" xfId="967"/>
    <cellStyle name="Followed Hyperlink 853" xfId="968"/>
    <cellStyle name="Followed Hyperlink 854" xfId="969"/>
    <cellStyle name="Followed Hyperlink 855" xfId="970"/>
    <cellStyle name="Followed Hyperlink 856" xfId="971"/>
    <cellStyle name="Followed Hyperlink 857" xfId="972"/>
    <cellStyle name="Followed Hyperlink 858" xfId="973"/>
    <cellStyle name="Followed Hyperlink 859" xfId="974"/>
    <cellStyle name="Followed Hyperlink 86" xfId="975"/>
    <cellStyle name="Followed Hyperlink 860" xfId="976"/>
    <cellStyle name="Followed Hyperlink 861" xfId="977"/>
    <cellStyle name="Followed Hyperlink 862" xfId="978"/>
    <cellStyle name="Followed Hyperlink 863" xfId="979"/>
    <cellStyle name="Followed Hyperlink 864" xfId="980"/>
    <cellStyle name="Followed Hyperlink 865" xfId="981"/>
    <cellStyle name="Followed Hyperlink 866" xfId="982"/>
    <cellStyle name="Followed Hyperlink 867" xfId="983"/>
    <cellStyle name="Followed Hyperlink 868" xfId="984"/>
    <cellStyle name="Followed Hyperlink 869" xfId="985"/>
    <cellStyle name="Followed Hyperlink 87" xfId="986"/>
    <cellStyle name="Followed Hyperlink 870" xfId="987"/>
    <cellStyle name="Followed Hyperlink 871" xfId="988"/>
    <cellStyle name="Followed Hyperlink 872" xfId="989"/>
    <cellStyle name="Followed Hyperlink 873" xfId="990"/>
    <cellStyle name="Followed Hyperlink 874" xfId="991"/>
    <cellStyle name="Followed Hyperlink 875" xfId="992"/>
    <cellStyle name="Followed Hyperlink 876" xfId="993"/>
    <cellStyle name="Followed Hyperlink 877" xfId="994"/>
    <cellStyle name="Followed Hyperlink 878" xfId="995"/>
    <cellStyle name="Followed Hyperlink 879" xfId="996"/>
    <cellStyle name="Followed Hyperlink 88" xfId="997"/>
    <cellStyle name="Followed Hyperlink 880" xfId="998"/>
    <cellStyle name="Followed Hyperlink 881" xfId="999"/>
    <cellStyle name="Followed Hyperlink 882" xfId="1000"/>
    <cellStyle name="Followed Hyperlink 883" xfId="1001"/>
    <cellStyle name="Followed Hyperlink 884" xfId="1002"/>
    <cellStyle name="Followed Hyperlink 885" xfId="1003"/>
    <cellStyle name="Followed Hyperlink 886" xfId="1004"/>
    <cellStyle name="Followed Hyperlink 887" xfId="1005"/>
    <cellStyle name="Followed Hyperlink 888" xfId="1006"/>
    <cellStyle name="Followed Hyperlink 889" xfId="1007"/>
    <cellStyle name="Followed Hyperlink 89" xfId="1008"/>
    <cellStyle name="Followed Hyperlink 890" xfId="1009"/>
    <cellStyle name="Followed Hyperlink 891" xfId="1010"/>
    <cellStyle name="Followed Hyperlink 892" xfId="1011"/>
    <cellStyle name="Followed Hyperlink 893" xfId="1012"/>
    <cellStyle name="Followed Hyperlink 894" xfId="1013"/>
    <cellStyle name="Followed Hyperlink 895" xfId="1014"/>
    <cellStyle name="Followed Hyperlink 896" xfId="1015"/>
    <cellStyle name="Followed Hyperlink 897" xfId="1016"/>
    <cellStyle name="Followed Hyperlink 898" xfId="1017"/>
    <cellStyle name="Followed Hyperlink 899" xfId="1018"/>
    <cellStyle name="Followed Hyperlink 9" xfId="1019"/>
    <cellStyle name="Followed Hyperlink 90" xfId="1020"/>
    <cellStyle name="Followed Hyperlink 900" xfId="1021"/>
    <cellStyle name="Followed Hyperlink 901" xfId="1022"/>
    <cellStyle name="Followed Hyperlink 902" xfId="1023"/>
    <cellStyle name="Followed Hyperlink 903" xfId="1024"/>
    <cellStyle name="Followed Hyperlink 904" xfId="1025"/>
    <cellStyle name="Followed Hyperlink 905" xfId="1026"/>
    <cellStyle name="Followed Hyperlink 906" xfId="1027"/>
    <cellStyle name="Followed Hyperlink 907" xfId="1028"/>
    <cellStyle name="Followed Hyperlink 908" xfId="1029"/>
    <cellStyle name="Followed Hyperlink 909" xfId="1030"/>
    <cellStyle name="Followed Hyperlink 91" xfId="1031"/>
    <cellStyle name="Followed Hyperlink 910" xfId="1032"/>
    <cellStyle name="Followed Hyperlink 911" xfId="1033"/>
    <cellStyle name="Followed Hyperlink 912" xfId="1034"/>
    <cellStyle name="Followed Hyperlink 913" xfId="1035"/>
    <cellStyle name="Followed Hyperlink 914" xfId="1036"/>
    <cellStyle name="Followed Hyperlink 915" xfId="1037"/>
    <cellStyle name="Followed Hyperlink 916" xfId="1038"/>
    <cellStyle name="Followed Hyperlink 917" xfId="1039"/>
    <cellStyle name="Followed Hyperlink 918" xfId="1040"/>
    <cellStyle name="Followed Hyperlink 919" xfId="1041"/>
    <cellStyle name="Followed Hyperlink 92" xfId="1042"/>
    <cellStyle name="Followed Hyperlink 920" xfId="1043"/>
    <cellStyle name="Followed Hyperlink 921" xfId="1044"/>
    <cellStyle name="Followed Hyperlink 922" xfId="1045"/>
    <cellStyle name="Followed Hyperlink 923" xfId="1046"/>
    <cellStyle name="Followed Hyperlink 924" xfId="1047"/>
    <cellStyle name="Followed Hyperlink 925" xfId="1048"/>
    <cellStyle name="Followed Hyperlink 926" xfId="1049"/>
    <cellStyle name="Followed Hyperlink 927" xfId="1050"/>
    <cellStyle name="Followed Hyperlink 928" xfId="1051"/>
    <cellStyle name="Followed Hyperlink 929" xfId="1052"/>
    <cellStyle name="Followed Hyperlink 93" xfId="1053"/>
    <cellStyle name="Followed Hyperlink 930" xfId="1054"/>
    <cellStyle name="Followed Hyperlink 931" xfId="1055"/>
    <cellStyle name="Followed Hyperlink 932" xfId="1056"/>
    <cellStyle name="Followed Hyperlink 933" xfId="1057"/>
    <cellStyle name="Followed Hyperlink 934" xfId="1058"/>
    <cellStyle name="Followed Hyperlink 935" xfId="1059"/>
    <cellStyle name="Followed Hyperlink 936" xfId="1060"/>
    <cellStyle name="Followed Hyperlink 937" xfId="1061"/>
    <cellStyle name="Followed Hyperlink 938" xfId="1062"/>
    <cellStyle name="Followed Hyperlink 939" xfId="1063"/>
    <cellStyle name="Followed Hyperlink 94" xfId="1064"/>
    <cellStyle name="Followed Hyperlink 940" xfId="1065"/>
    <cellStyle name="Followed Hyperlink 941" xfId="1066"/>
    <cellStyle name="Followed Hyperlink 942" xfId="1067"/>
    <cellStyle name="Followed Hyperlink 943" xfId="1068"/>
    <cellStyle name="Followed Hyperlink 944" xfId="1069"/>
    <cellStyle name="Followed Hyperlink 945" xfId="1070"/>
    <cellStyle name="Followed Hyperlink 946" xfId="1071"/>
    <cellStyle name="Followed Hyperlink 947" xfId="1072"/>
    <cellStyle name="Followed Hyperlink 948" xfId="1073"/>
    <cellStyle name="Followed Hyperlink 949" xfId="1074"/>
    <cellStyle name="Followed Hyperlink 95" xfId="1075"/>
    <cellStyle name="Followed Hyperlink 950" xfId="1076"/>
    <cellStyle name="Followed Hyperlink 951" xfId="1077"/>
    <cellStyle name="Followed Hyperlink 952" xfId="1078"/>
    <cellStyle name="Followed Hyperlink 953" xfId="1079"/>
    <cellStyle name="Followed Hyperlink 954" xfId="1080"/>
    <cellStyle name="Followed Hyperlink 955" xfId="1081"/>
    <cellStyle name="Followed Hyperlink 956" xfId="1082"/>
    <cellStyle name="Followed Hyperlink 957" xfId="1083"/>
    <cellStyle name="Followed Hyperlink 958" xfId="1084"/>
    <cellStyle name="Followed Hyperlink 959" xfId="1085"/>
    <cellStyle name="Followed Hyperlink 96" xfId="1086"/>
    <cellStyle name="Followed Hyperlink 960" xfId="1087"/>
    <cellStyle name="Followed Hyperlink 961" xfId="1088"/>
    <cellStyle name="Followed Hyperlink 962" xfId="1089"/>
    <cellStyle name="Followed Hyperlink 963" xfId="1090"/>
    <cellStyle name="Followed Hyperlink 964" xfId="1091"/>
    <cellStyle name="Followed Hyperlink 965" xfId="1092"/>
    <cellStyle name="Followed Hyperlink 966" xfId="1093"/>
    <cellStyle name="Followed Hyperlink 967" xfId="1094"/>
    <cellStyle name="Followed Hyperlink 968" xfId="1095"/>
    <cellStyle name="Followed Hyperlink 969" xfId="1096"/>
    <cellStyle name="Followed Hyperlink 97" xfId="1097"/>
    <cellStyle name="Followed Hyperlink 970" xfId="1098"/>
    <cellStyle name="Followed Hyperlink 971" xfId="1099"/>
    <cellStyle name="Followed Hyperlink 972" xfId="1100"/>
    <cellStyle name="Followed Hyperlink 973" xfId="1101"/>
    <cellStyle name="Followed Hyperlink 974" xfId="1102"/>
    <cellStyle name="Followed Hyperlink 975" xfId="1103"/>
    <cellStyle name="Followed Hyperlink 976" xfId="1104"/>
    <cellStyle name="Followed Hyperlink 977" xfId="1105"/>
    <cellStyle name="Followed Hyperlink 978" xfId="1106"/>
    <cellStyle name="Followed Hyperlink 979" xfId="1107"/>
    <cellStyle name="Followed Hyperlink 98" xfId="1108"/>
    <cellStyle name="Followed Hyperlink 980" xfId="1109"/>
    <cellStyle name="Followed Hyperlink 981" xfId="1110"/>
    <cellStyle name="Followed Hyperlink 982" xfId="1111"/>
    <cellStyle name="Followed Hyperlink 983" xfId="1112"/>
    <cellStyle name="Followed Hyperlink 984" xfId="1113"/>
    <cellStyle name="Followed Hyperlink 985" xfId="1114"/>
    <cellStyle name="Followed Hyperlink 986" xfId="1115"/>
    <cellStyle name="Followed Hyperlink 987" xfId="1116"/>
    <cellStyle name="Followed Hyperlink 988" xfId="1117"/>
    <cellStyle name="Followed Hyperlink 989" xfId="1118"/>
    <cellStyle name="Followed Hyperlink 99" xfId="1119"/>
    <cellStyle name="Followed Hyperlink 990" xfId="1120"/>
    <cellStyle name="Followed Hyperlink 991" xfId="1121"/>
    <cellStyle name="Followed Hyperlink 992" xfId="1122"/>
    <cellStyle name="Followed Hyperlink 993" xfId="1123"/>
    <cellStyle name="Followed Hyperlink 994" xfId="1124"/>
    <cellStyle name="Followed Hyperlink 995" xfId="1125"/>
    <cellStyle name="Followed Hyperlink 996" xfId="1126"/>
    <cellStyle name="Followed Hyperlink 997" xfId="1127"/>
    <cellStyle name="Followed Hyperlink 998" xfId="1128"/>
    <cellStyle name="Followed Hyperlink 999" xfId="1129"/>
    <cellStyle name="Good" xfId="1130"/>
    <cellStyle name="Heading 1" xfId="1131"/>
    <cellStyle name="Heading 2" xfId="1132"/>
    <cellStyle name="Heading 3" xfId="1133"/>
    <cellStyle name="Heading 4" xfId="1134"/>
    <cellStyle name="Hyperlink" xfId="3" builtinId="8"/>
    <cellStyle name="Hyperlink 10" xfId="1135"/>
    <cellStyle name="Hyperlink 10 10" xfId="1136"/>
    <cellStyle name="Hyperlink 10 11" xfId="1137"/>
    <cellStyle name="Hyperlink 10 12" xfId="1138"/>
    <cellStyle name="Hyperlink 10 13" xfId="1139"/>
    <cellStyle name="Hyperlink 10 14" xfId="1140"/>
    <cellStyle name="Hyperlink 10 15" xfId="1141"/>
    <cellStyle name="Hyperlink 10 16" xfId="1142"/>
    <cellStyle name="Hyperlink 10 17" xfId="1143"/>
    <cellStyle name="Hyperlink 10 18" xfId="1144"/>
    <cellStyle name="Hyperlink 10 19" xfId="1145"/>
    <cellStyle name="Hyperlink 10 2" xfId="1146"/>
    <cellStyle name="Hyperlink 10 20" xfId="1147"/>
    <cellStyle name="Hyperlink 10 21" xfId="1148"/>
    <cellStyle name="Hyperlink 10 22" xfId="1149"/>
    <cellStyle name="Hyperlink 10 23" xfId="1150"/>
    <cellStyle name="Hyperlink 10 24" xfId="1151"/>
    <cellStyle name="Hyperlink 10 25" xfId="1152"/>
    <cellStyle name="Hyperlink 10 26" xfId="1153"/>
    <cellStyle name="Hyperlink 10 27" xfId="1154"/>
    <cellStyle name="Hyperlink 10 28" xfId="1155"/>
    <cellStyle name="Hyperlink 10 29" xfId="1156"/>
    <cellStyle name="Hyperlink 10 3" xfId="1157"/>
    <cellStyle name="Hyperlink 10 30" xfId="1158"/>
    <cellStyle name="Hyperlink 10 31" xfId="1159"/>
    <cellStyle name="Hyperlink 10 32" xfId="1160"/>
    <cellStyle name="Hyperlink 10 33" xfId="1161"/>
    <cellStyle name="Hyperlink 10 34" xfId="1162"/>
    <cellStyle name="Hyperlink 10 35" xfId="1163"/>
    <cellStyle name="Hyperlink 10 36" xfId="1164"/>
    <cellStyle name="Hyperlink 10 37" xfId="1165"/>
    <cellStyle name="Hyperlink 10 38" xfId="1166"/>
    <cellStyle name="Hyperlink 10 39" xfId="1167"/>
    <cellStyle name="Hyperlink 10 4" xfId="1168"/>
    <cellStyle name="Hyperlink 10 40" xfId="1169"/>
    <cellStyle name="Hyperlink 10 41" xfId="1170"/>
    <cellStyle name="Hyperlink 10 5" xfId="1171"/>
    <cellStyle name="Hyperlink 10 6" xfId="1172"/>
    <cellStyle name="Hyperlink 10 7" xfId="1173"/>
    <cellStyle name="Hyperlink 10 8" xfId="1174"/>
    <cellStyle name="Hyperlink 10 9" xfId="1175"/>
    <cellStyle name="Hyperlink 100" xfId="1176"/>
    <cellStyle name="Hyperlink 101" xfId="1177"/>
    <cellStyle name="Hyperlink 102" xfId="1178"/>
    <cellStyle name="Hyperlink 103" xfId="1179"/>
    <cellStyle name="Hyperlink 104" xfId="1180"/>
    <cellStyle name="Hyperlink 105" xfId="1181"/>
    <cellStyle name="Hyperlink 106" xfId="1182"/>
    <cellStyle name="Hyperlink 107" xfId="1183"/>
    <cellStyle name="Hyperlink 108" xfId="1184"/>
    <cellStyle name="Hyperlink 109" xfId="1185"/>
    <cellStyle name="Hyperlink 11" xfId="1186"/>
    <cellStyle name="Hyperlink 11 10" xfId="1187"/>
    <cellStyle name="Hyperlink 11 11" xfId="1188"/>
    <cellStyle name="Hyperlink 11 12" xfId="1189"/>
    <cellStyle name="Hyperlink 11 13" xfId="1190"/>
    <cellStyle name="Hyperlink 11 14" xfId="1191"/>
    <cellStyle name="Hyperlink 11 15" xfId="1192"/>
    <cellStyle name="Hyperlink 11 16" xfId="1193"/>
    <cellStyle name="Hyperlink 11 17" xfId="1194"/>
    <cellStyle name="Hyperlink 11 18" xfId="1195"/>
    <cellStyle name="Hyperlink 11 19" xfId="1196"/>
    <cellStyle name="Hyperlink 11 2" xfId="1197"/>
    <cellStyle name="Hyperlink 11 20" xfId="1198"/>
    <cellStyle name="Hyperlink 11 21" xfId="1199"/>
    <cellStyle name="Hyperlink 11 22" xfId="1200"/>
    <cellStyle name="Hyperlink 11 23" xfId="1201"/>
    <cellStyle name="Hyperlink 11 24" xfId="1202"/>
    <cellStyle name="Hyperlink 11 25" xfId="1203"/>
    <cellStyle name="Hyperlink 11 26" xfId="1204"/>
    <cellStyle name="Hyperlink 11 27" xfId="1205"/>
    <cellStyle name="Hyperlink 11 28" xfId="1206"/>
    <cellStyle name="Hyperlink 11 29" xfId="1207"/>
    <cellStyle name="Hyperlink 11 3" xfId="1208"/>
    <cellStyle name="Hyperlink 11 30" xfId="1209"/>
    <cellStyle name="Hyperlink 11 31" xfId="1210"/>
    <cellStyle name="Hyperlink 11 32" xfId="1211"/>
    <cellStyle name="Hyperlink 11 33" xfId="1212"/>
    <cellStyle name="Hyperlink 11 34" xfId="1213"/>
    <cellStyle name="Hyperlink 11 35" xfId="1214"/>
    <cellStyle name="Hyperlink 11 36" xfId="1215"/>
    <cellStyle name="Hyperlink 11 37" xfId="1216"/>
    <cellStyle name="Hyperlink 11 38" xfId="1217"/>
    <cellStyle name="Hyperlink 11 39" xfId="1218"/>
    <cellStyle name="Hyperlink 11 4" xfId="1219"/>
    <cellStyle name="Hyperlink 11 40" xfId="1220"/>
    <cellStyle name="Hyperlink 11 41" xfId="1221"/>
    <cellStyle name="Hyperlink 11 5" xfId="1222"/>
    <cellStyle name="Hyperlink 11 6" xfId="1223"/>
    <cellStyle name="Hyperlink 11 7" xfId="1224"/>
    <cellStyle name="Hyperlink 11 8" xfId="1225"/>
    <cellStyle name="Hyperlink 11 9" xfId="1226"/>
    <cellStyle name="Hyperlink 110" xfId="1227"/>
    <cellStyle name="Hyperlink 111" xfId="1228"/>
    <cellStyle name="Hyperlink 112" xfId="1229"/>
    <cellStyle name="Hyperlink 113" xfId="1230"/>
    <cellStyle name="Hyperlink 114" xfId="1231"/>
    <cellStyle name="Hyperlink 115" xfId="1232"/>
    <cellStyle name="Hyperlink 116" xfId="1233"/>
    <cellStyle name="Hyperlink 117" xfId="1234"/>
    <cellStyle name="Hyperlink 118" xfId="1235"/>
    <cellStyle name="Hyperlink 119" xfId="1236"/>
    <cellStyle name="Hyperlink 12" xfId="1237"/>
    <cellStyle name="Hyperlink 12 10" xfId="1238"/>
    <cellStyle name="Hyperlink 12 11" xfId="1239"/>
    <cellStyle name="Hyperlink 12 12" xfId="1240"/>
    <cellStyle name="Hyperlink 12 13" xfId="1241"/>
    <cellStyle name="Hyperlink 12 14" xfId="1242"/>
    <cellStyle name="Hyperlink 12 15" xfId="1243"/>
    <cellStyle name="Hyperlink 12 16" xfId="1244"/>
    <cellStyle name="Hyperlink 12 17" xfId="1245"/>
    <cellStyle name="Hyperlink 12 18" xfId="1246"/>
    <cellStyle name="Hyperlink 12 19" xfId="1247"/>
    <cellStyle name="Hyperlink 12 2" xfId="1248"/>
    <cellStyle name="Hyperlink 12 20" xfId="1249"/>
    <cellStyle name="Hyperlink 12 21" xfId="1250"/>
    <cellStyle name="Hyperlink 12 22" xfId="1251"/>
    <cellStyle name="Hyperlink 12 23" xfId="1252"/>
    <cellStyle name="Hyperlink 12 24" xfId="1253"/>
    <cellStyle name="Hyperlink 12 25" xfId="1254"/>
    <cellStyle name="Hyperlink 12 26" xfId="1255"/>
    <cellStyle name="Hyperlink 12 27" xfId="1256"/>
    <cellStyle name="Hyperlink 12 28" xfId="1257"/>
    <cellStyle name="Hyperlink 12 29" xfId="1258"/>
    <cellStyle name="Hyperlink 12 3" xfId="1259"/>
    <cellStyle name="Hyperlink 12 30" xfId="1260"/>
    <cellStyle name="Hyperlink 12 31" xfId="1261"/>
    <cellStyle name="Hyperlink 12 32" xfId="1262"/>
    <cellStyle name="Hyperlink 12 33" xfId="1263"/>
    <cellStyle name="Hyperlink 12 34" xfId="1264"/>
    <cellStyle name="Hyperlink 12 35" xfId="1265"/>
    <cellStyle name="Hyperlink 12 36" xfId="1266"/>
    <cellStyle name="Hyperlink 12 37" xfId="1267"/>
    <cellStyle name="Hyperlink 12 38" xfId="1268"/>
    <cellStyle name="Hyperlink 12 39" xfId="1269"/>
    <cellStyle name="Hyperlink 12 4" xfId="1270"/>
    <cellStyle name="Hyperlink 12 40" xfId="1271"/>
    <cellStyle name="Hyperlink 12 41" xfId="1272"/>
    <cellStyle name="Hyperlink 12 5" xfId="1273"/>
    <cellStyle name="Hyperlink 12 6" xfId="1274"/>
    <cellStyle name="Hyperlink 12 7" xfId="1275"/>
    <cellStyle name="Hyperlink 12 8" xfId="1276"/>
    <cellStyle name="Hyperlink 12 9" xfId="1277"/>
    <cellStyle name="Hyperlink 120" xfId="1278"/>
    <cellStyle name="Hyperlink 121" xfId="1279"/>
    <cellStyle name="Hyperlink 122" xfId="1280"/>
    <cellStyle name="Hyperlink 123" xfId="1281"/>
    <cellStyle name="Hyperlink 124" xfId="1282"/>
    <cellStyle name="Hyperlink 125" xfId="1283"/>
    <cellStyle name="Hyperlink 126" xfId="1284"/>
    <cellStyle name="Hyperlink 127" xfId="1285"/>
    <cellStyle name="Hyperlink 128" xfId="1286"/>
    <cellStyle name="Hyperlink 129" xfId="1287"/>
    <cellStyle name="Hyperlink 13" xfId="1288"/>
    <cellStyle name="Hyperlink 13 10" xfId="1289"/>
    <cellStyle name="Hyperlink 13 11" xfId="1290"/>
    <cellStyle name="Hyperlink 13 12" xfId="1291"/>
    <cellStyle name="Hyperlink 13 13" xfId="1292"/>
    <cellStyle name="Hyperlink 13 14" xfId="1293"/>
    <cellStyle name="Hyperlink 13 15" xfId="1294"/>
    <cellStyle name="Hyperlink 13 16" xfId="1295"/>
    <cellStyle name="Hyperlink 13 17" xfId="1296"/>
    <cellStyle name="Hyperlink 13 18" xfId="1297"/>
    <cellStyle name="Hyperlink 13 19" xfId="1298"/>
    <cellStyle name="Hyperlink 13 2" xfId="1299"/>
    <cellStyle name="Hyperlink 13 20" xfId="1300"/>
    <cellStyle name="Hyperlink 13 21" xfId="1301"/>
    <cellStyle name="Hyperlink 13 22" xfId="1302"/>
    <cellStyle name="Hyperlink 13 23" xfId="1303"/>
    <cellStyle name="Hyperlink 13 24" xfId="1304"/>
    <cellStyle name="Hyperlink 13 25" xfId="1305"/>
    <cellStyle name="Hyperlink 13 26" xfId="1306"/>
    <cellStyle name="Hyperlink 13 27" xfId="1307"/>
    <cellStyle name="Hyperlink 13 28" xfId="1308"/>
    <cellStyle name="Hyperlink 13 29" xfId="1309"/>
    <cellStyle name="Hyperlink 13 3" xfId="1310"/>
    <cellStyle name="Hyperlink 13 30" xfId="1311"/>
    <cellStyle name="Hyperlink 13 31" xfId="1312"/>
    <cellStyle name="Hyperlink 13 32" xfId="1313"/>
    <cellStyle name="Hyperlink 13 33" xfId="1314"/>
    <cellStyle name="Hyperlink 13 34" xfId="1315"/>
    <cellStyle name="Hyperlink 13 35" xfId="1316"/>
    <cellStyle name="Hyperlink 13 36" xfId="1317"/>
    <cellStyle name="Hyperlink 13 37" xfId="1318"/>
    <cellStyle name="Hyperlink 13 38" xfId="1319"/>
    <cellStyle name="Hyperlink 13 39" xfId="1320"/>
    <cellStyle name="Hyperlink 13 4" xfId="1321"/>
    <cellStyle name="Hyperlink 13 40" xfId="1322"/>
    <cellStyle name="Hyperlink 13 41" xfId="1323"/>
    <cellStyle name="Hyperlink 13 5" xfId="1324"/>
    <cellStyle name="Hyperlink 13 6" xfId="1325"/>
    <cellStyle name="Hyperlink 13 7" xfId="1326"/>
    <cellStyle name="Hyperlink 13 8" xfId="1327"/>
    <cellStyle name="Hyperlink 13 9" xfId="1328"/>
    <cellStyle name="Hyperlink 130" xfId="1329"/>
    <cellStyle name="Hyperlink 131" xfId="1330"/>
    <cellStyle name="Hyperlink 132" xfId="1331"/>
    <cellStyle name="Hyperlink 133" xfId="1332"/>
    <cellStyle name="Hyperlink 134" xfId="1333"/>
    <cellStyle name="Hyperlink 135" xfId="1334"/>
    <cellStyle name="Hyperlink 136" xfId="1335"/>
    <cellStyle name="Hyperlink 137" xfId="1336"/>
    <cellStyle name="Hyperlink 138" xfId="1337"/>
    <cellStyle name="Hyperlink 139" xfId="1338"/>
    <cellStyle name="Hyperlink 14" xfId="1339"/>
    <cellStyle name="Hyperlink 14 10" xfId="1340"/>
    <cellStyle name="Hyperlink 14 11" xfId="1341"/>
    <cellStyle name="Hyperlink 14 12" xfId="1342"/>
    <cellStyle name="Hyperlink 14 13" xfId="1343"/>
    <cellStyle name="Hyperlink 14 14" xfId="1344"/>
    <cellStyle name="Hyperlink 14 15" xfId="1345"/>
    <cellStyle name="Hyperlink 14 16" xfId="1346"/>
    <cellStyle name="Hyperlink 14 17" xfId="1347"/>
    <cellStyle name="Hyperlink 14 18" xfId="1348"/>
    <cellStyle name="Hyperlink 14 19" xfId="1349"/>
    <cellStyle name="Hyperlink 14 2" xfId="1350"/>
    <cellStyle name="Hyperlink 14 20" xfId="1351"/>
    <cellStyle name="Hyperlink 14 21" xfId="1352"/>
    <cellStyle name="Hyperlink 14 22" xfId="1353"/>
    <cellStyle name="Hyperlink 14 23" xfId="1354"/>
    <cellStyle name="Hyperlink 14 24" xfId="1355"/>
    <cellStyle name="Hyperlink 14 25" xfId="1356"/>
    <cellStyle name="Hyperlink 14 26" xfId="1357"/>
    <cellStyle name="Hyperlink 14 27" xfId="1358"/>
    <cellStyle name="Hyperlink 14 28" xfId="1359"/>
    <cellStyle name="Hyperlink 14 29" xfId="1360"/>
    <cellStyle name="Hyperlink 14 3" xfId="1361"/>
    <cellStyle name="Hyperlink 14 30" xfId="1362"/>
    <cellStyle name="Hyperlink 14 31" xfId="1363"/>
    <cellStyle name="Hyperlink 14 32" xfId="1364"/>
    <cellStyle name="Hyperlink 14 33" xfId="1365"/>
    <cellStyle name="Hyperlink 14 34" xfId="1366"/>
    <cellStyle name="Hyperlink 14 35" xfId="1367"/>
    <cellStyle name="Hyperlink 14 36" xfId="1368"/>
    <cellStyle name="Hyperlink 14 37" xfId="1369"/>
    <cellStyle name="Hyperlink 14 38" xfId="1370"/>
    <cellStyle name="Hyperlink 14 39" xfId="1371"/>
    <cellStyle name="Hyperlink 14 4" xfId="1372"/>
    <cellStyle name="Hyperlink 14 40" xfId="1373"/>
    <cellStyle name="Hyperlink 14 41" xfId="1374"/>
    <cellStyle name="Hyperlink 14 5" xfId="1375"/>
    <cellStyle name="Hyperlink 14 6" xfId="1376"/>
    <cellStyle name="Hyperlink 14 7" xfId="1377"/>
    <cellStyle name="Hyperlink 14 8" xfId="1378"/>
    <cellStyle name="Hyperlink 14 9" xfId="1379"/>
    <cellStyle name="Hyperlink 140" xfId="1380"/>
    <cellStyle name="Hyperlink 141" xfId="1381"/>
    <cellStyle name="Hyperlink 142" xfId="1382"/>
    <cellStyle name="Hyperlink 143" xfId="1383"/>
    <cellStyle name="Hyperlink 144" xfId="1384"/>
    <cellStyle name="Hyperlink 145" xfId="1385"/>
    <cellStyle name="Hyperlink 146" xfId="1386"/>
    <cellStyle name="Hyperlink 147" xfId="1387"/>
    <cellStyle name="Hyperlink 148" xfId="1388"/>
    <cellStyle name="Hyperlink 149" xfId="1389"/>
    <cellStyle name="Hyperlink 15" xfId="1390"/>
    <cellStyle name="Hyperlink 15 10" xfId="1391"/>
    <cellStyle name="Hyperlink 15 11" xfId="1392"/>
    <cellStyle name="Hyperlink 15 12" xfId="1393"/>
    <cellStyle name="Hyperlink 15 13" xfId="1394"/>
    <cellStyle name="Hyperlink 15 14" xfId="1395"/>
    <cellStyle name="Hyperlink 15 15" xfId="1396"/>
    <cellStyle name="Hyperlink 15 16" xfId="1397"/>
    <cellStyle name="Hyperlink 15 17" xfId="1398"/>
    <cellStyle name="Hyperlink 15 18" xfId="1399"/>
    <cellStyle name="Hyperlink 15 19" xfId="1400"/>
    <cellStyle name="Hyperlink 15 2" xfId="1401"/>
    <cellStyle name="Hyperlink 15 20" xfId="1402"/>
    <cellStyle name="Hyperlink 15 21" xfId="1403"/>
    <cellStyle name="Hyperlink 15 22" xfId="1404"/>
    <cellStyle name="Hyperlink 15 23" xfId="1405"/>
    <cellStyle name="Hyperlink 15 24" xfId="1406"/>
    <cellStyle name="Hyperlink 15 25" xfId="1407"/>
    <cellStyle name="Hyperlink 15 26" xfId="1408"/>
    <cellStyle name="Hyperlink 15 27" xfId="1409"/>
    <cellStyle name="Hyperlink 15 28" xfId="1410"/>
    <cellStyle name="Hyperlink 15 29" xfId="1411"/>
    <cellStyle name="Hyperlink 15 3" xfId="1412"/>
    <cellStyle name="Hyperlink 15 30" xfId="1413"/>
    <cellStyle name="Hyperlink 15 31" xfId="1414"/>
    <cellStyle name="Hyperlink 15 32" xfId="1415"/>
    <cellStyle name="Hyperlink 15 33" xfId="1416"/>
    <cellStyle name="Hyperlink 15 34" xfId="1417"/>
    <cellStyle name="Hyperlink 15 35" xfId="1418"/>
    <cellStyle name="Hyperlink 15 36" xfId="1419"/>
    <cellStyle name="Hyperlink 15 37" xfId="1420"/>
    <cellStyle name="Hyperlink 15 38" xfId="1421"/>
    <cellStyle name="Hyperlink 15 39" xfId="1422"/>
    <cellStyle name="Hyperlink 15 4" xfId="1423"/>
    <cellStyle name="Hyperlink 15 40" xfId="1424"/>
    <cellStyle name="Hyperlink 15 5" xfId="1425"/>
    <cellStyle name="Hyperlink 15 6" xfId="1426"/>
    <cellStyle name="Hyperlink 15 7" xfId="1427"/>
    <cellStyle name="Hyperlink 15 8" xfId="1428"/>
    <cellStyle name="Hyperlink 15 9" xfId="1429"/>
    <cellStyle name="Hyperlink 150" xfId="1430"/>
    <cellStyle name="Hyperlink 151" xfId="1431"/>
    <cellStyle name="Hyperlink 152" xfId="1432"/>
    <cellStyle name="Hyperlink 153" xfId="1433"/>
    <cellStyle name="Hyperlink 154" xfId="1434"/>
    <cellStyle name="Hyperlink 155" xfId="1435"/>
    <cellStyle name="Hyperlink 156" xfId="1436"/>
    <cellStyle name="Hyperlink 157" xfId="1437"/>
    <cellStyle name="Hyperlink 158" xfId="1438"/>
    <cellStyle name="Hyperlink 159" xfId="1439"/>
    <cellStyle name="Hyperlink 16" xfId="1440"/>
    <cellStyle name="Hyperlink 160" xfId="1441"/>
    <cellStyle name="Hyperlink 161" xfId="1442"/>
    <cellStyle name="Hyperlink 162" xfId="1443"/>
    <cellStyle name="Hyperlink 163" xfId="1444"/>
    <cellStyle name="Hyperlink 164" xfId="1445"/>
    <cellStyle name="Hyperlink 165" xfId="1446"/>
    <cellStyle name="Hyperlink 166" xfId="1447"/>
    <cellStyle name="Hyperlink 167" xfId="1448"/>
    <cellStyle name="Hyperlink 168" xfId="1449"/>
    <cellStyle name="Hyperlink 169" xfId="1450"/>
    <cellStyle name="Hyperlink 17" xfId="1451"/>
    <cellStyle name="Hyperlink 170" xfId="1452"/>
    <cellStyle name="Hyperlink 171" xfId="1453"/>
    <cellStyle name="Hyperlink 172" xfId="1454"/>
    <cellStyle name="Hyperlink 173" xfId="1455"/>
    <cellStyle name="Hyperlink 174" xfId="1456"/>
    <cellStyle name="Hyperlink 175" xfId="1457"/>
    <cellStyle name="Hyperlink 176" xfId="1458"/>
    <cellStyle name="Hyperlink 177" xfId="1459"/>
    <cellStyle name="Hyperlink 178" xfId="1460"/>
    <cellStyle name="Hyperlink 179" xfId="1461"/>
    <cellStyle name="Hyperlink 18" xfId="1462"/>
    <cellStyle name="Hyperlink 180" xfId="1463"/>
    <cellStyle name="Hyperlink 181" xfId="1464"/>
    <cellStyle name="Hyperlink 182" xfId="1465"/>
    <cellStyle name="Hyperlink 183" xfId="1466"/>
    <cellStyle name="Hyperlink 184" xfId="1467"/>
    <cellStyle name="Hyperlink 185" xfId="1468"/>
    <cellStyle name="Hyperlink 186" xfId="1469"/>
    <cellStyle name="Hyperlink 187" xfId="1470"/>
    <cellStyle name="Hyperlink 188" xfId="1471"/>
    <cellStyle name="Hyperlink 189" xfId="1472"/>
    <cellStyle name="Hyperlink 19" xfId="1473"/>
    <cellStyle name="Hyperlink 190" xfId="1474"/>
    <cellStyle name="Hyperlink 191" xfId="1475"/>
    <cellStyle name="Hyperlink 192" xfId="1476"/>
    <cellStyle name="Hyperlink 193" xfId="1477"/>
    <cellStyle name="Hyperlink 194" xfId="1478"/>
    <cellStyle name="Hyperlink 195" xfId="1479"/>
    <cellStyle name="Hyperlink 196" xfId="1480"/>
    <cellStyle name="Hyperlink 197" xfId="1481"/>
    <cellStyle name="Hyperlink 198" xfId="1482"/>
    <cellStyle name="Hyperlink 199" xfId="1483"/>
    <cellStyle name="Hyperlink 2" xfId="1484"/>
    <cellStyle name="Hyperlink 2 2" xfId="1485"/>
    <cellStyle name="Hyperlink 2 2 2" xfId="1486"/>
    <cellStyle name="Hyperlink 2 3" xfId="1487"/>
    <cellStyle name="Hyperlink 2 4" xfId="1488"/>
    <cellStyle name="Hyperlink 2 5" xfId="1489"/>
    <cellStyle name="Hyperlink 20" xfId="1490"/>
    <cellStyle name="Hyperlink 200" xfId="1491"/>
    <cellStyle name="Hyperlink 201" xfId="1492"/>
    <cellStyle name="Hyperlink 202" xfId="1493"/>
    <cellStyle name="Hyperlink 203" xfId="1494"/>
    <cellStyle name="Hyperlink 204" xfId="1495"/>
    <cellStyle name="Hyperlink 205" xfId="1496"/>
    <cellStyle name="Hyperlink 206" xfId="1497"/>
    <cellStyle name="Hyperlink 207" xfId="1498"/>
    <cellStyle name="Hyperlink 208" xfId="1499"/>
    <cellStyle name="Hyperlink 209" xfId="1500"/>
    <cellStyle name="Hyperlink 21" xfId="1501"/>
    <cellStyle name="Hyperlink 210" xfId="1502"/>
    <cellStyle name="Hyperlink 211" xfId="1503"/>
    <cellStyle name="Hyperlink 212" xfId="1504"/>
    <cellStyle name="Hyperlink 213" xfId="1505"/>
    <cellStyle name="Hyperlink 214" xfId="1506"/>
    <cellStyle name="Hyperlink 215" xfId="1507"/>
    <cellStyle name="Hyperlink 216" xfId="1508"/>
    <cellStyle name="Hyperlink 217" xfId="1509"/>
    <cellStyle name="Hyperlink 218" xfId="1510"/>
    <cellStyle name="Hyperlink 219" xfId="1511"/>
    <cellStyle name="Hyperlink 22" xfId="1512"/>
    <cellStyle name="Hyperlink 220" xfId="1513"/>
    <cellStyle name="Hyperlink 221" xfId="1514"/>
    <cellStyle name="Hyperlink 222" xfId="1515"/>
    <cellStyle name="Hyperlink 223" xfId="1516"/>
    <cellStyle name="Hyperlink 224" xfId="1517"/>
    <cellStyle name="Hyperlink 225" xfId="1518"/>
    <cellStyle name="Hyperlink 226" xfId="1519"/>
    <cellStyle name="Hyperlink 227" xfId="1520"/>
    <cellStyle name="Hyperlink 228" xfId="1521"/>
    <cellStyle name="Hyperlink 229" xfId="1522"/>
    <cellStyle name="Hyperlink 23" xfId="1523"/>
    <cellStyle name="Hyperlink 230" xfId="1524"/>
    <cellStyle name="Hyperlink 231" xfId="1525"/>
    <cellStyle name="Hyperlink 232" xfId="1526"/>
    <cellStyle name="Hyperlink 233" xfId="1527"/>
    <cellStyle name="Hyperlink 234" xfId="1528"/>
    <cellStyle name="Hyperlink 235" xfId="1529"/>
    <cellStyle name="Hyperlink 236" xfId="1530"/>
    <cellStyle name="Hyperlink 237" xfId="1531"/>
    <cellStyle name="Hyperlink 238" xfId="1532"/>
    <cellStyle name="Hyperlink 239" xfId="1533"/>
    <cellStyle name="Hyperlink 24" xfId="1534"/>
    <cellStyle name="Hyperlink 240" xfId="1535"/>
    <cellStyle name="Hyperlink 241" xfId="1536"/>
    <cellStyle name="Hyperlink 242" xfId="1537"/>
    <cellStyle name="Hyperlink 243" xfId="1538"/>
    <cellStyle name="Hyperlink 244" xfId="1539"/>
    <cellStyle name="Hyperlink 245" xfId="1540"/>
    <cellStyle name="Hyperlink 246" xfId="1541"/>
    <cellStyle name="Hyperlink 247" xfId="1542"/>
    <cellStyle name="Hyperlink 248" xfId="1543"/>
    <cellStyle name="Hyperlink 249" xfId="1544"/>
    <cellStyle name="Hyperlink 25" xfId="1545"/>
    <cellStyle name="Hyperlink 250" xfId="1546"/>
    <cellStyle name="Hyperlink 251" xfId="1547"/>
    <cellStyle name="Hyperlink 252" xfId="1548"/>
    <cellStyle name="Hyperlink 253" xfId="1549"/>
    <cellStyle name="Hyperlink 254" xfId="1550"/>
    <cellStyle name="Hyperlink 255" xfId="1551"/>
    <cellStyle name="Hyperlink 256" xfId="1552"/>
    <cellStyle name="Hyperlink 257" xfId="1553"/>
    <cellStyle name="Hyperlink 258" xfId="1554"/>
    <cellStyle name="Hyperlink 259" xfId="1555"/>
    <cellStyle name="Hyperlink 26" xfId="1556"/>
    <cellStyle name="Hyperlink 260" xfId="1557"/>
    <cellStyle name="Hyperlink 261" xfId="1558"/>
    <cellStyle name="Hyperlink 262" xfId="1559"/>
    <cellStyle name="Hyperlink 263" xfId="1560"/>
    <cellStyle name="Hyperlink 264" xfId="1561"/>
    <cellStyle name="Hyperlink 265" xfId="1562"/>
    <cellStyle name="Hyperlink 266" xfId="1563"/>
    <cellStyle name="Hyperlink 267" xfId="1564"/>
    <cellStyle name="Hyperlink 268" xfId="1565"/>
    <cellStyle name="Hyperlink 269" xfId="1566"/>
    <cellStyle name="Hyperlink 27" xfId="1567"/>
    <cellStyle name="Hyperlink 270" xfId="1568"/>
    <cellStyle name="Hyperlink 271" xfId="1569"/>
    <cellStyle name="Hyperlink 272" xfId="1570"/>
    <cellStyle name="Hyperlink 273" xfId="1571"/>
    <cellStyle name="Hyperlink 274" xfId="1572"/>
    <cellStyle name="Hyperlink 275" xfId="1573"/>
    <cellStyle name="Hyperlink 276" xfId="1574"/>
    <cellStyle name="Hyperlink 277" xfId="1575"/>
    <cellStyle name="Hyperlink 278" xfId="1576"/>
    <cellStyle name="Hyperlink 279" xfId="1577"/>
    <cellStyle name="Hyperlink 28" xfId="1578"/>
    <cellStyle name="Hyperlink 280" xfId="1579"/>
    <cellStyle name="Hyperlink 281" xfId="1580"/>
    <cellStyle name="Hyperlink 282" xfId="1581"/>
    <cellStyle name="Hyperlink 283" xfId="1582"/>
    <cellStyle name="Hyperlink 284" xfId="1583"/>
    <cellStyle name="Hyperlink 285" xfId="1584"/>
    <cellStyle name="Hyperlink 286" xfId="1585"/>
    <cellStyle name="Hyperlink 287" xfId="1586"/>
    <cellStyle name="Hyperlink 288" xfId="1587"/>
    <cellStyle name="Hyperlink 289" xfId="1588"/>
    <cellStyle name="Hyperlink 29" xfId="1589"/>
    <cellStyle name="Hyperlink 290" xfId="1590"/>
    <cellStyle name="Hyperlink 291" xfId="1591"/>
    <cellStyle name="Hyperlink 292" xfId="1592"/>
    <cellStyle name="Hyperlink 293" xfId="1593"/>
    <cellStyle name="Hyperlink 294" xfId="1594"/>
    <cellStyle name="Hyperlink 295" xfId="1595"/>
    <cellStyle name="Hyperlink 296" xfId="1596"/>
    <cellStyle name="Hyperlink 297" xfId="1597"/>
    <cellStyle name="Hyperlink 298" xfId="1598"/>
    <cellStyle name="Hyperlink 299" xfId="1599"/>
    <cellStyle name="Hyperlink 3" xfId="1600"/>
    <cellStyle name="Hyperlink 3 10" xfId="1601"/>
    <cellStyle name="Hyperlink 3 11" xfId="1602"/>
    <cellStyle name="Hyperlink 3 12" xfId="1603"/>
    <cellStyle name="Hyperlink 3 13" xfId="1604"/>
    <cellStyle name="Hyperlink 3 14" xfId="1605"/>
    <cellStyle name="Hyperlink 3 15" xfId="1606"/>
    <cellStyle name="Hyperlink 3 16" xfId="1607"/>
    <cellStyle name="Hyperlink 3 17" xfId="1608"/>
    <cellStyle name="Hyperlink 3 18" xfId="1609"/>
    <cellStyle name="Hyperlink 3 19" xfId="1610"/>
    <cellStyle name="Hyperlink 3 2" xfId="1611"/>
    <cellStyle name="Hyperlink 3 20" xfId="1612"/>
    <cellStyle name="Hyperlink 3 21" xfId="1613"/>
    <cellStyle name="Hyperlink 3 22" xfId="1614"/>
    <cellStyle name="Hyperlink 3 23" xfId="1615"/>
    <cellStyle name="Hyperlink 3 24" xfId="1616"/>
    <cellStyle name="Hyperlink 3 25" xfId="1617"/>
    <cellStyle name="Hyperlink 3 26" xfId="1618"/>
    <cellStyle name="Hyperlink 3 27" xfId="1619"/>
    <cellStyle name="Hyperlink 3 28" xfId="1620"/>
    <cellStyle name="Hyperlink 3 29" xfId="1621"/>
    <cellStyle name="Hyperlink 3 3" xfId="1622"/>
    <cellStyle name="Hyperlink 3 30" xfId="1623"/>
    <cellStyle name="Hyperlink 3 31" xfId="1624"/>
    <cellStyle name="Hyperlink 3 32" xfId="1625"/>
    <cellStyle name="Hyperlink 3 33" xfId="1626"/>
    <cellStyle name="Hyperlink 3 34" xfId="1627"/>
    <cellStyle name="Hyperlink 3 35" xfId="1628"/>
    <cellStyle name="Hyperlink 3 36" xfId="1629"/>
    <cellStyle name="Hyperlink 3 37" xfId="1630"/>
    <cellStyle name="Hyperlink 3 38" xfId="1631"/>
    <cellStyle name="Hyperlink 3 39" xfId="1632"/>
    <cellStyle name="Hyperlink 3 4" xfId="1633"/>
    <cellStyle name="Hyperlink 3 40" xfId="1634"/>
    <cellStyle name="Hyperlink 3 5" xfId="1635"/>
    <cellStyle name="Hyperlink 3 6" xfId="1636"/>
    <cellStyle name="Hyperlink 3 7" xfId="1637"/>
    <cellStyle name="Hyperlink 3 8" xfId="1638"/>
    <cellStyle name="Hyperlink 3 9" xfId="1639"/>
    <cellStyle name="Hyperlink 30" xfId="1640"/>
    <cellStyle name="Hyperlink 300" xfId="1641"/>
    <cellStyle name="Hyperlink 301" xfId="1642"/>
    <cellStyle name="Hyperlink 302" xfId="1643"/>
    <cellStyle name="Hyperlink 303" xfId="1644"/>
    <cellStyle name="Hyperlink 304" xfId="1645"/>
    <cellStyle name="Hyperlink 305" xfId="1646"/>
    <cellStyle name="Hyperlink 306" xfId="1647"/>
    <cellStyle name="Hyperlink 307" xfId="1648"/>
    <cellStyle name="Hyperlink 308" xfId="1649"/>
    <cellStyle name="Hyperlink 309" xfId="1650"/>
    <cellStyle name="Hyperlink 31" xfId="1651"/>
    <cellStyle name="Hyperlink 310" xfId="1652"/>
    <cellStyle name="Hyperlink 311" xfId="1653"/>
    <cellStyle name="Hyperlink 312" xfId="1654"/>
    <cellStyle name="Hyperlink 313" xfId="1655"/>
    <cellStyle name="Hyperlink 314" xfId="1656"/>
    <cellStyle name="Hyperlink 315" xfId="1657"/>
    <cellStyle name="Hyperlink 316" xfId="1658"/>
    <cellStyle name="Hyperlink 317" xfId="1659"/>
    <cellStyle name="Hyperlink 318" xfId="1660"/>
    <cellStyle name="Hyperlink 319" xfId="1661"/>
    <cellStyle name="Hyperlink 32" xfId="1662"/>
    <cellStyle name="Hyperlink 320" xfId="1663"/>
    <cellStyle name="Hyperlink 321" xfId="1664"/>
    <cellStyle name="Hyperlink 322" xfId="1665"/>
    <cellStyle name="Hyperlink 323" xfId="1666"/>
    <cellStyle name="Hyperlink 324" xfId="1667"/>
    <cellStyle name="Hyperlink 325" xfId="1668"/>
    <cellStyle name="Hyperlink 326" xfId="1669"/>
    <cellStyle name="Hyperlink 327" xfId="1670"/>
    <cellStyle name="Hyperlink 328" xfId="1671"/>
    <cellStyle name="Hyperlink 329" xfId="1672"/>
    <cellStyle name="Hyperlink 33" xfId="1673"/>
    <cellStyle name="Hyperlink 330" xfId="1674"/>
    <cellStyle name="Hyperlink 331" xfId="1675"/>
    <cellStyle name="Hyperlink 332" xfId="1676"/>
    <cellStyle name="Hyperlink 333" xfId="1677"/>
    <cellStyle name="Hyperlink 334" xfId="1678"/>
    <cellStyle name="Hyperlink 335" xfId="1679"/>
    <cellStyle name="Hyperlink 336" xfId="1680"/>
    <cellStyle name="Hyperlink 337" xfId="1681"/>
    <cellStyle name="Hyperlink 338" xfId="1682"/>
    <cellStyle name="Hyperlink 339" xfId="1683"/>
    <cellStyle name="Hyperlink 34" xfId="1684"/>
    <cellStyle name="Hyperlink 340" xfId="1685"/>
    <cellStyle name="Hyperlink 341" xfId="1686"/>
    <cellStyle name="Hyperlink 342" xfId="1687"/>
    <cellStyle name="Hyperlink 343" xfId="1688"/>
    <cellStyle name="Hyperlink 344" xfId="1689"/>
    <cellStyle name="Hyperlink 345" xfId="1690"/>
    <cellStyle name="Hyperlink 346" xfId="1691"/>
    <cellStyle name="Hyperlink 347" xfId="1692"/>
    <cellStyle name="Hyperlink 348" xfId="1693"/>
    <cellStyle name="Hyperlink 349" xfId="1694"/>
    <cellStyle name="Hyperlink 35" xfId="1695"/>
    <cellStyle name="Hyperlink 350" xfId="1696"/>
    <cellStyle name="Hyperlink 351" xfId="1697"/>
    <cellStyle name="Hyperlink 352" xfId="1698"/>
    <cellStyle name="Hyperlink 353" xfId="1699"/>
    <cellStyle name="Hyperlink 354" xfId="1700"/>
    <cellStyle name="Hyperlink 355" xfId="1701"/>
    <cellStyle name="Hyperlink 356" xfId="1702"/>
    <cellStyle name="Hyperlink 357" xfId="1703"/>
    <cellStyle name="Hyperlink 358" xfId="1704"/>
    <cellStyle name="Hyperlink 359" xfId="1705"/>
    <cellStyle name="Hyperlink 36" xfId="1706"/>
    <cellStyle name="Hyperlink 360" xfId="1707"/>
    <cellStyle name="Hyperlink 361" xfId="1708"/>
    <cellStyle name="Hyperlink 362" xfId="1709"/>
    <cellStyle name="Hyperlink 363" xfId="1710"/>
    <cellStyle name="Hyperlink 364" xfId="1711"/>
    <cellStyle name="Hyperlink 365" xfId="1712"/>
    <cellStyle name="Hyperlink 366" xfId="1713"/>
    <cellStyle name="Hyperlink 367" xfId="1714"/>
    <cellStyle name="Hyperlink 368" xfId="1715"/>
    <cellStyle name="Hyperlink 369" xfId="1716"/>
    <cellStyle name="Hyperlink 37" xfId="1717"/>
    <cellStyle name="Hyperlink 370" xfId="1718"/>
    <cellStyle name="Hyperlink 371" xfId="1719"/>
    <cellStyle name="Hyperlink 372" xfId="1720"/>
    <cellStyle name="Hyperlink 373" xfId="1721"/>
    <cellStyle name="Hyperlink 374" xfId="1722"/>
    <cellStyle name="Hyperlink 375" xfId="1723"/>
    <cellStyle name="Hyperlink 376" xfId="1724"/>
    <cellStyle name="Hyperlink 377" xfId="1725"/>
    <cellStyle name="Hyperlink 378" xfId="1726"/>
    <cellStyle name="Hyperlink 379" xfId="1727"/>
    <cellStyle name="Hyperlink 38" xfId="1728"/>
    <cellStyle name="Hyperlink 380" xfId="1729"/>
    <cellStyle name="Hyperlink 381" xfId="1730"/>
    <cellStyle name="Hyperlink 382" xfId="1731"/>
    <cellStyle name="Hyperlink 383" xfId="1732"/>
    <cellStyle name="Hyperlink 384" xfId="1733"/>
    <cellStyle name="Hyperlink 385" xfId="1734"/>
    <cellStyle name="Hyperlink 386" xfId="1735"/>
    <cellStyle name="Hyperlink 387" xfId="1736"/>
    <cellStyle name="Hyperlink 388" xfId="1737"/>
    <cellStyle name="Hyperlink 389" xfId="1738"/>
    <cellStyle name="Hyperlink 39" xfId="1739"/>
    <cellStyle name="Hyperlink 390" xfId="1740"/>
    <cellStyle name="Hyperlink 391" xfId="1741"/>
    <cellStyle name="Hyperlink 392" xfId="1742"/>
    <cellStyle name="Hyperlink 393" xfId="1743"/>
    <cellStyle name="Hyperlink 394" xfId="1744"/>
    <cellStyle name="Hyperlink 395" xfId="1745"/>
    <cellStyle name="Hyperlink 396" xfId="1746"/>
    <cellStyle name="Hyperlink 397" xfId="1747"/>
    <cellStyle name="Hyperlink 398" xfId="1748"/>
    <cellStyle name="Hyperlink 399" xfId="1749"/>
    <cellStyle name="Hyperlink 4" xfId="1750"/>
    <cellStyle name="Hyperlink 4 10" xfId="1751"/>
    <cellStyle name="Hyperlink 4 11" xfId="1752"/>
    <cellStyle name="Hyperlink 4 12" xfId="1753"/>
    <cellStyle name="Hyperlink 4 13" xfId="1754"/>
    <cellStyle name="Hyperlink 4 14" xfId="1755"/>
    <cellStyle name="Hyperlink 4 15" xfId="1756"/>
    <cellStyle name="Hyperlink 4 16" xfId="1757"/>
    <cellStyle name="Hyperlink 4 17" xfId="1758"/>
    <cellStyle name="Hyperlink 4 18" xfId="1759"/>
    <cellStyle name="Hyperlink 4 19" xfId="1760"/>
    <cellStyle name="Hyperlink 4 2" xfId="1761"/>
    <cellStyle name="Hyperlink 4 20" xfId="1762"/>
    <cellStyle name="Hyperlink 4 21" xfId="1763"/>
    <cellStyle name="Hyperlink 4 22" xfId="1764"/>
    <cellStyle name="Hyperlink 4 23" xfId="1765"/>
    <cellStyle name="Hyperlink 4 24" xfId="1766"/>
    <cellStyle name="Hyperlink 4 25" xfId="1767"/>
    <cellStyle name="Hyperlink 4 26" xfId="1768"/>
    <cellStyle name="Hyperlink 4 27" xfId="1769"/>
    <cellStyle name="Hyperlink 4 28" xfId="1770"/>
    <cellStyle name="Hyperlink 4 29" xfId="1771"/>
    <cellStyle name="Hyperlink 4 3" xfId="1772"/>
    <cellStyle name="Hyperlink 4 30" xfId="1773"/>
    <cellStyle name="Hyperlink 4 31" xfId="1774"/>
    <cellStyle name="Hyperlink 4 32" xfId="1775"/>
    <cellStyle name="Hyperlink 4 33" xfId="1776"/>
    <cellStyle name="Hyperlink 4 34" xfId="1777"/>
    <cellStyle name="Hyperlink 4 35" xfId="1778"/>
    <cellStyle name="Hyperlink 4 36" xfId="1779"/>
    <cellStyle name="Hyperlink 4 37" xfId="1780"/>
    <cellStyle name="Hyperlink 4 38" xfId="1781"/>
    <cellStyle name="Hyperlink 4 39" xfId="1782"/>
    <cellStyle name="Hyperlink 4 4" xfId="1783"/>
    <cellStyle name="Hyperlink 4 40" xfId="1784"/>
    <cellStyle name="Hyperlink 4 5" xfId="1785"/>
    <cellStyle name="Hyperlink 4 6" xfId="1786"/>
    <cellStyle name="Hyperlink 4 7" xfId="1787"/>
    <cellStyle name="Hyperlink 4 8" xfId="1788"/>
    <cellStyle name="Hyperlink 4 9" xfId="1789"/>
    <cellStyle name="Hyperlink 40" xfId="1790"/>
    <cellStyle name="Hyperlink 400" xfId="1791"/>
    <cellStyle name="Hyperlink 401" xfId="1792"/>
    <cellStyle name="Hyperlink 402" xfId="1793"/>
    <cellStyle name="Hyperlink 403" xfId="1794"/>
    <cellStyle name="Hyperlink 404" xfId="1795"/>
    <cellStyle name="Hyperlink 405" xfId="1796"/>
    <cellStyle name="Hyperlink 406" xfId="1797"/>
    <cellStyle name="Hyperlink 407" xfId="1798"/>
    <cellStyle name="Hyperlink 408" xfId="1799"/>
    <cellStyle name="Hyperlink 409" xfId="1800"/>
    <cellStyle name="Hyperlink 41" xfId="1801"/>
    <cellStyle name="Hyperlink 410" xfId="1802"/>
    <cellStyle name="Hyperlink 411" xfId="1803"/>
    <cellStyle name="Hyperlink 412" xfId="1804"/>
    <cellStyle name="Hyperlink 413" xfId="1805"/>
    <cellStyle name="Hyperlink 414" xfId="1806"/>
    <cellStyle name="Hyperlink 415" xfId="1807"/>
    <cellStyle name="Hyperlink 416" xfId="1808"/>
    <cellStyle name="Hyperlink 417" xfId="1809"/>
    <cellStyle name="Hyperlink 418" xfId="1810"/>
    <cellStyle name="Hyperlink 419" xfId="1811"/>
    <cellStyle name="Hyperlink 42" xfId="1812"/>
    <cellStyle name="Hyperlink 420" xfId="1813"/>
    <cellStyle name="Hyperlink 421" xfId="1814"/>
    <cellStyle name="Hyperlink 422" xfId="1815"/>
    <cellStyle name="Hyperlink 423" xfId="1816"/>
    <cellStyle name="Hyperlink 424" xfId="1817"/>
    <cellStyle name="Hyperlink 425" xfId="1818"/>
    <cellStyle name="Hyperlink 426" xfId="1819"/>
    <cellStyle name="Hyperlink 427" xfId="1820"/>
    <cellStyle name="Hyperlink 428" xfId="1821"/>
    <cellStyle name="Hyperlink 429" xfId="1822"/>
    <cellStyle name="Hyperlink 43" xfId="1823"/>
    <cellStyle name="Hyperlink 430" xfId="1824"/>
    <cellStyle name="Hyperlink 431" xfId="1825"/>
    <cellStyle name="Hyperlink 432" xfId="1826"/>
    <cellStyle name="Hyperlink 433" xfId="1827"/>
    <cellStyle name="Hyperlink 434" xfId="1828"/>
    <cellStyle name="Hyperlink 435" xfId="1829"/>
    <cellStyle name="Hyperlink 436" xfId="1830"/>
    <cellStyle name="Hyperlink 437" xfId="1831"/>
    <cellStyle name="Hyperlink 438" xfId="1832"/>
    <cellStyle name="Hyperlink 44" xfId="1833"/>
    <cellStyle name="Hyperlink 45" xfId="1834"/>
    <cellStyle name="Hyperlink 46" xfId="1835"/>
    <cellStyle name="Hyperlink 47" xfId="1836"/>
    <cellStyle name="Hyperlink 48" xfId="1837"/>
    <cellStyle name="Hyperlink 49" xfId="1838"/>
    <cellStyle name="Hyperlink 5" xfId="1839"/>
    <cellStyle name="Hyperlink 5 10" xfId="1840"/>
    <cellStyle name="Hyperlink 5 11" xfId="1841"/>
    <cellStyle name="Hyperlink 5 12" xfId="1842"/>
    <cellStyle name="Hyperlink 5 13" xfId="1843"/>
    <cellStyle name="Hyperlink 5 14" xfId="1844"/>
    <cellStyle name="Hyperlink 5 15" xfId="1845"/>
    <cellStyle name="Hyperlink 5 16" xfId="1846"/>
    <cellStyle name="Hyperlink 5 17" xfId="1847"/>
    <cellStyle name="Hyperlink 5 18" xfId="1848"/>
    <cellStyle name="Hyperlink 5 19" xfId="1849"/>
    <cellStyle name="Hyperlink 5 2" xfId="1850"/>
    <cellStyle name="Hyperlink 5 20" xfId="1851"/>
    <cellStyle name="Hyperlink 5 21" xfId="1852"/>
    <cellStyle name="Hyperlink 5 22" xfId="1853"/>
    <cellStyle name="Hyperlink 5 23" xfId="1854"/>
    <cellStyle name="Hyperlink 5 24" xfId="1855"/>
    <cellStyle name="Hyperlink 5 25" xfId="1856"/>
    <cellStyle name="Hyperlink 5 26" xfId="1857"/>
    <cellStyle name="Hyperlink 5 27" xfId="1858"/>
    <cellStyle name="Hyperlink 5 28" xfId="1859"/>
    <cellStyle name="Hyperlink 5 29" xfId="1860"/>
    <cellStyle name="Hyperlink 5 3" xfId="1861"/>
    <cellStyle name="Hyperlink 5 30" xfId="1862"/>
    <cellStyle name="Hyperlink 5 31" xfId="1863"/>
    <cellStyle name="Hyperlink 5 32" xfId="1864"/>
    <cellStyle name="Hyperlink 5 33" xfId="1865"/>
    <cellStyle name="Hyperlink 5 34" xfId="1866"/>
    <cellStyle name="Hyperlink 5 35" xfId="1867"/>
    <cellStyle name="Hyperlink 5 36" xfId="1868"/>
    <cellStyle name="Hyperlink 5 37" xfId="1869"/>
    <cellStyle name="Hyperlink 5 38" xfId="1870"/>
    <cellStyle name="Hyperlink 5 39" xfId="1871"/>
    <cellStyle name="Hyperlink 5 4" xfId="1872"/>
    <cellStyle name="Hyperlink 5 40" xfId="1873"/>
    <cellStyle name="Hyperlink 5 5" xfId="1874"/>
    <cellStyle name="Hyperlink 5 6" xfId="1875"/>
    <cellStyle name="Hyperlink 5 7" xfId="1876"/>
    <cellStyle name="Hyperlink 5 8" xfId="1877"/>
    <cellStyle name="Hyperlink 5 9" xfId="1878"/>
    <cellStyle name="Hyperlink 50" xfId="1879"/>
    <cellStyle name="Hyperlink 51" xfId="1880"/>
    <cellStyle name="Hyperlink 52" xfId="1881"/>
    <cellStyle name="Hyperlink 53" xfId="1882"/>
    <cellStyle name="Hyperlink 54" xfId="1883"/>
    <cellStyle name="Hyperlink 55" xfId="1884"/>
    <cellStyle name="Hyperlink 56" xfId="1885"/>
    <cellStyle name="Hyperlink 57" xfId="1886"/>
    <cellStyle name="Hyperlink 58" xfId="1887"/>
    <cellStyle name="Hyperlink 59" xfId="1888"/>
    <cellStyle name="Hyperlink 6" xfId="1889"/>
    <cellStyle name="Hyperlink 6 10" xfId="1890"/>
    <cellStyle name="Hyperlink 6 11" xfId="1891"/>
    <cellStyle name="Hyperlink 6 12" xfId="1892"/>
    <cellStyle name="Hyperlink 6 13" xfId="1893"/>
    <cellStyle name="Hyperlink 6 14" xfId="1894"/>
    <cellStyle name="Hyperlink 6 15" xfId="1895"/>
    <cellStyle name="Hyperlink 6 16" xfId="1896"/>
    <cellStyle name="Hyperlink 6 17" xfId="1897"/>
    <cellStyle name="Hyperlink 6 18" xfId="1898"/>
    <cellStyle name="Hyperlink 6 19" xfId="1899"/>
    <cellStyle name="Hyperlink 6 2" xfId="1900"/>
    <cellStyle name="Hyperlink 6 20" xfId="1901"/>
    <cellStyle name="Hyperlink 6 21" xfId="1902"/>
    <cellStyle name="Hyperlink 6 22" xfId="1903"/>
    <cellStyle name="Hyperlink 6 23" xfId="1904"/>
    <cellStyle name="Hyperlink 6 24" xfId="1905"/>
    <cellStyle name="Hyperlink 6 25" xfId="1906"/>
    <cellStyle name="Hyperlink 6 26" xfId="1907"/>
    <cellStyle name="Hyperlink 6 27" xfId="1908"/>
    <cellStyle name="Hyperlink 6 28" xfId="1909"/>
    <cellStyle name="Hyperlink 6 29" xfId="1910"/>
    <cellStyle name="Hyperlink 6 3" xfId="1911"/>
    <cellStyle name="Hyperlink 6 30" xfId="1912"/>
    <cellStyle name="Hyperlink 6 31" xfId="1913"/>
    <cellStyle name="Hyperlink 6 32" xfId="1914"/>
    <cellStyle name="Hyperlink 6 33" xfId="1915"/>
    <cellStyle name="Hyperlink 6 34" xfId="1916"/>
    <cellStyle name="Hyperlink 6 35" xfId="1917"/>
    <cellStyle name="Hyperlink 6 36" xfId="1918"/>
    <cellStyle name="Hyperlink 6 37" xfId="1919"/>
    <cellStyle name="Hyperlink 6 38" xfId="1920"/>
    <cellStyle name="Hyperlink 6 39" xfId="1921"/>
    <cellStyle name="Hyperlink 6 4" xfId="1922"/>
    <cellStyle name="Hyperlink 6 40" xfId="1923"/>
    <cellStyle name="Hyperlink 6 5" xfId="1924"/>
    <cellStyle name="Hyperlink 6 6" xfId="1925"/>
    <cellStyle name="Hyperlink 6 7" xfId="1926"/>
    <cellStyle name="Hyperlink 6 8" xfId="1927"/>
    <cellStyle name="Hyperlink 6 9" xfId="1928"/>
    <cellStyle name="Hyperlink 60" xfId="1929"/>
    <cellStyle name="Hyperlink 61" xfId="1930"/>
    <cellStyle name="Hyperlink 62" xfId="1931"/>
    <cellStyle name="Hyperlink 63" xfId="1932"/>
    <cellStyle name="Hyperlink 64" xfId="1933"/>
    <cellStyle name="Hyperlink 65" xfId="1934"/>
    <cellStyle name="Hyperlink 66" xfId="1935"/>
    <cellStyle name="Hyperlink 67" xfId="1936"/>
    <cellStyle name="Hyperlink 68" xfId="1937"/>
    <cellStyle name="Hyperlink 69" xfId="1938"/>
    <cellStyle name="Hyperlink 7" xfId="1939"/>
    <cellStyle name="Hyperlink 7 10" xfId="1940"/>
    <cellStyle name="Hyperlink 7 11" xfId="1941"/>
    <cellStyle name="Hyperlink 7 12" xfId="1942"/>
    <cellStyle name="Hyperlink 7 13" xfId="1943"/>
    <cellStyle name="Hyperlink 7 14" xfId="1944"/>
    <cellStyle name="Hyperlink 7 15" xfId="1945"/>
    <cellStyle name="Hyperlink 7 16" xfId="1946"/>
    <cellStyle name="Hyperlink 7 17" xfId="1947"/>
    <cellStyle name="Hyperlink 7 18" xfId="1948"/>
    <cellStyle name="Hyperlink 7 19" xfId="1949"/>
    <cellStyle name="Hyperlink 7 2" xfId="1950"/>
    <cellStyle name="Hyperlink 7 2 2" xfId="1951"/>
    <cellStyle name="Hyperlink 7 20" xfId="1952"/>
    <cellStyle name="Hyperlink 7 21" xfId="1953"/>
    <cellStyle name="Hyperlink 7 22" xfId="1954"/>
    <cellStyle name="Hyperlink 7 23" xfId="1955"/>
    <cellStyle name="Hyperlink 7 24" xfId="1956"/>
    <cellStyle name="Hyperlink 7 25" xfId="1957"/>
    <cellStyle name="Hyperlink 7 26" xfId="1958"/>
    <cellStyle name="Hyperlink 7 27" xfId="1959"/>
    <cellStyle name="Hyperlink 7 28" xfId="1960"/>
    <cellStyle name="Hyperlink 7 29" xfId="1961"/>
    <cellStyle name="Hyperlink 7 3" xfId="1962"/>
    <cellStyle name="Hyperlink 7 30" xfId="1963"/>
    <cellStyle name="Hyperlink 7 31" xfId="1964"/>
    <cellStyle name="Hyperlink 7 32" xfId="1965"/>
    <cellStyle name="Hyperlink 7 33" xfId="1966"/>
    <cellStyle name="Hyperlink 7 34" xfId="1967"/>
    <cellStyle name="Hyperlink 7 35" xfId="1968"/>
    <cellStyle name="Hyperlink 7 36" xfId="1969"/>
    <cellStyle name="Hyperlink 7 37" xfId="1970"/>
    <cellStyle name="Hyperlink 7 38" xfId="1971"/>
    <cellStyle name="Hyperlink 7 39" xfId="1972"/>
    <cellStyle name="Hyperlink 7 4" xfId="1973"/>
    <cellStyle name="Hyperlink 7 40" xfId="1974"/>
    <cellStyle name="Hyperlink 7 41" xfId="1975"/>
    <cellStyle name="Hyperlink 7 5" xfId="1976"/>
    <cellStyle name="Hyperlink 7 6" xfId="1977"/>
    <cellStyle name="Hyperlink 7 7" xfId="1978"/>
    <cellStyle name="Hyperlink 7 8" xfId="1979"/>
    <cellStyle name="Hyperlink 7 9" xfId="1980"/>
    <cellStyle name="Hyperlink 70" xfId="1981"/>
    <cellStyle name="Hyperlink 71" xfId="1982"/>
    <cellStyle name="Hyperlink 72" xfId="1983"/>
    <cellStyle name="Hyperlink 73" xfId="1984"/>
    <cellStyle name="Hyperlink 74" xfId="1985"/>
    <cellStyle name="Hyperlink 75" xfId="1986"/>
    <cellStyle name="Hyperlink 76" xfId="1987"/>
    <cellStyle name="Hyperlink 77" xfId="1988"/>
    <cellStyle name="Hyperlink 78" xfId="1989"/>
    <cellStyle name="Hyperlink 79" xfId="1990"/>
    <cellStyle name="Hyperlink 8" xfId="1991"/>
    <cellStyle name="Hyperlink 8 10" xfId="1992"/>
    <cellStyle name="Hyperlink 8 11" xfId="1993"/>
    <cellStyle name="Hyperlink 8 12" xfId="1994"/>
    <cellStyle name="Hyperlink 8 13" xfId="1995"/>
    <cellStyle name="Hyperlink 8 14" xfId="1996"/>
    <cellStyle name="Hyperlink 8 15" xfId="1997"/>
    <cellStyle name="Hyperlink 8 16" xfId="1998"/>
    <cellStyle name="Hyperlink 8 17" xfId="1999"/>
    <cellStyle name="Hyperlink 8 18" xfId="2000"/>
    <cellStyle name="Hyperlink 8 19" xfId="2001"/>
    <cellStyle name="Hyperlink 8 2" xfId="2002"/>
    <cellStyle name="Hyperlink 8 20" xfId="2003"/>
    <cellStyle name="Hyperlink 8 21" xfId="2004"/>
    <cellStyle name="Hyperlink 8 22" xfId="2005"/>
    <cellStyle name="Hyperlink 8 23" xfId="2006"/>
    <cellStyle name="Hyperlink 8 24" xfId="2007"/>
    <cellStyle name="Hyperlink 8 25" xfId="2008"/>
    <cellStyle name="Hyperlink 8 26" xfId="2009"/>
    <cellStyle name="Hyperlink 8 27" xfId="2010"/>
    <cellStyle name="Hyperlink 8 28" xfId="2011"/>
    <cellStyle name="Hyperlink 8 29" xfId="2012"/>
    <cellStyle name="Hyperlink 8 3" xfId="2013"/>
    <cellStyle name="Hyperlink 8 30" xfId="2014"/>
    <cellStyle name="Hyperlink 8 31" xfId="2015"/>
    <cellStyle name="Hyperlink 8 32" xfId="2016"/>
    <cellStyle name="Hyperlink 8 33" xfId="2017"/>
    <cellStyle name="Hyperlink 8 34" xfId="2018"/>
    <cellStyle name="Hyperlink 8 35" xfId="2019"/>
    <cellStyle name="Hyperlink 8 36" xfId="2020"/>
    <cellStyle name="Hyperlink 8 37" xfId="2021"/>
    <cellStyle name="Hyperlink 8 38" xfId="2022"/>
    <cellStyle name="Hyperlink 8 39" xfId="2023"/>
    <cellStyle name="Hyperlink 8 4" xfId="2024"/>
    <cellStyle name="Hyperlink 8 40" xfId="2025"/>
    <cellStyle name="Hyperlink 8 5" xfId="2026"/>
    <cellStyle name="Hyperlink 8 6" xfId="2027"/>
    <cellStyle name="Hyperlink 8 7" xfId="2028"/>
    <cellStyle name="Hyperlink 8 8" xfId="2029"/>
    <cellStyle name="Hyperlink 8 9" xfId="2030"/>
    <cellStyle name="Hyperlink 80" xfId="2031"/>
    <cellStyle name="Hyperlink 81" xfId="2032"/>
    <cellStyle name="Hyperlink 82" xfId="2033"/>
    <cellStyle name="Hyperlink 83" xfId="2034"/>
    <cellStyle name="Hyperlink 84" xfId="2035"/>
    <cellStyle name="Hyperlink 85" xfId="2036"/>
    <cellStyle name="Hyperlink 86" xfId="2037"/>
    <cellStyle name="Hyperlink 87" xfId="2038"/>
    <cellStyle name="Hyperlink 88" xfId="2039"/>
    <cellStyle name="Hyperlink 89" xfId="2040"/>
    <cellStyle name="Hyperlink 9" xfId="2041"/>
    <cellStyle name="Hyperlink 9 10" xfId="2042"/>
    <cellStyle name="Hyperlink 9 11" xfId="2043"/>
    <cellStyle name="Hyperlink 9 12" xfId="2044"/>
    <cellStyle name="Hyperlink 9 13" xfId="2045"/>
    <cellStyle name="Hyperlink 9 14" xfId="2046"/>
    <cellStyle name="Hyperlink 9 15" xfId="2047"/>
    <cellStyle name="Hyperlink 9 16" xfId="2048"/>
    <cellStyle name="Hyperlink 9 17" xfId="2049"/>
    <cellStyle name="Hyperlink 9 18" xfId="2050"/>
    <cellStyle name="Hyperlink 9 19" xfId="2051"/>
    <cellStyle name="Hyperlink 9 2" xfId="2052"/>
    <cellStyle name="Hyperlink 9 20" xfId="2053"/>
    <cellStyle name="Hyperlink 9 21" xfId="2054"/>
    <cellStyle name="Hyperlink 9 22" xfId="2055"/>
    <cellStyle name="Hyperlink 9 23" xfId="2056"/>
    <cellStyle name="Hyperlink 9 24" xfId="2057"/>
    <cellStyle name="Hyperlink 9 25" xfId="2058"/>
    <cellStyle name="Hyperlink 9 26" xfId="2059"/>
    <cellStyle name="Hyperlink 9 27" xfId="2060"/>
    <cellStyle name="Hyperlink 9 28" xfId="2061"/>
    <cellStyle name="Hyperlink 9 29" xfId="2062"/>
    <cellStyle name="Hyperlink 9 3" xfId="2063"/>
    <cellStyle name="Hyperlink 9 30" xfId="2064"/>
    <cellStyle name="Hyperlink 9 31" xfId="2065"/>
    <cellStyle name="Hyperlink 9 32" xfId="2066"/>
    <cellStyle name="Hyperlink 9 33" xfId="2067"/>
    <cellStyle name="Hyperlink 9 34" xfId="2068"/>
    <cellStyle name="Hyperlink 9 35" xfId="2069"/>
    <cellStyle name="Hyperlink 9 36" xfId="2070"/>
    <cellStyle name="Hyperlink 9 37" xfId="2071"/>
    <cellStyle name="Hyperlink 9 38" xfId="2072"/>
    <cellStyle name="Hyperlink 9 39" xfId="2073"/>
    <cellStyle name="Hyperlink 9 4" xfId="2074"/>
    <cellStyle name="Hyperlink 9 40" xfId="2075"/>
    <cellStyle name="Hyperlink 9 5" xfId="2076"/>
    <cellStyle name="Hyperlink 9 6" xfId="2077"/>
    <cellStyle name="Hyperlink 9 7" xfId="2078"/>
    <cellStyle name="Hyperlink 9 8" xfId="2079"/>
    <cellStyle name="Hyperlink 9 9" xfId="2080"/>
    <cellStyle name="Hyperlink 90" xfId="2081"/>
    <cellStyle name="Hyperlink 91" xfId="2082"/>
    <cellStyle name="Hyperlink 92" xfId="2083"/>
    <cellStyle name="Hyperlink 93" xfId="2084"/>
    <cellStyle name="Hyperlink 94" xfId="2085"/>
    <cellStyle name="Hyperlink 95" xfId="2086"/>
    <cellStyle name="Hyperlink 96" xfId="2087"/>
    <cellStyle name="Hyperlink 97" xfId="2088"/>
    <cellStyle name="Hyperlink 98" xfId="2089"/>
    <cellStyle name="Hyperlink 99" xfId="2090"/>
    <cellStyle name="Input" xfId="2091"/>
    <cellStyle name="Komma 2" xfId="2092"/>
    <cellStyle name="Komma 2 2" xfId="2093"/>
    <cellStyle name="Komma 3" xfId="2094"/>
    <cellStyle name="Komma 4" xfId="2095"/>
    <cellStyle name="Komma 5" xfId="2096"/>
    <cellStyle name="Komma 6" xfId="2097"/>
    <cellStyle name="Komma 7" xfId="2098"/>
    <cellStyle name="Komma 8" xfId="2099"/>
    <cellStyle name="Komma 9" xfId="2100"/>
    <cellStyle name="Linked Cell" xfId="2101"/>
    <cellStyle name="Normal 12" xfId="2102"/>
    <cellStyle name="Normal 2" xfId="2103"/>
    <cellStyle name="Normal 2 10" xfId="2104"/>
    <cellStyle name="Normal 2 11" xfId="2105"/>
    <cellStyle name="Normal 2 2" xfId="2106"/>
    <cellStyle name="Normal 2 2 2" xfId="2107"/>
    <cellStyle name="Normal 2 2 2 2" xfId="2108"/>
    <cellStyle name="Normal 2 2 2 3" xfId="2109"/>
    <cellStyle name="Normal 2 2 2 4" xfId="2110"/>
    <cellStyle name="Normal 2 2 2 5" xfId="2111"/>
    <cellStyle name="Normal 2 2 3" xfId="2112"/>
    <cellStyle name="Normal 2 2 4" xfId="2113"/>
    <cellStyle name="Normal 2 2 5" xfId="2114"/>
    <cellStyle name="Normal 2 3" xfId="2115"/>
    <cellStyle name="Normal 2 3 2" xfId="2116"/>
    <cellStyle name="Normal 2 3 3" xfId="2117"/>
    <cellStyle name="Normal 2 3 4" xfId="2118"/>
    <cellStyle name="Normal 2 3 5" xfId="2119"/>
    <cellStyle name="Normal 2 3 5 2" xfId="2120"/>
    <cellStyle name="Normal 2 3 5 3" xfId="2121"/>
    <cellStyle name="Normal 2 3 6" xfId="2122"/>
    <cellStyle name="Normal 2 3 7" xfId="2123"/>
    <cellStyle name="Normal 2 3_PRICELIST 2012 picture" xfId="2124"/>
    <cellStyle name="Normal 2 4" xfId="2125"/>
    <cellStyle name="Normal 2 4 2" xfId="2126"/>
    <cellStyle name="Normal 2 4 3" xfId="2127"/>
    <cellStyle name="Normal 2 5" xfId="2128"/>
    <cellStyle name="Normal 2 5 2" xfId="2129"/>
    <cellStyle name="Normal 2 6" xfId="2130"/>
    <cellStyle name="Normal 2 7" xfId="2131"/>
    <cellStyle name="Normal 2 8" xfId="2132"/>
    <cellStyle name="Normal 2 9" xfId="2133"/>
    <cellStyle name="Normal 3" xfId="2134"/>
    <cellStyle name="Normal 3 2" xfId="2135"/>
    <cellStyle name="Normal 3 2 2" xfId="2136"/>
    <cellStyle name="Normal 3 3" xfId="2137"/>
    <cellStyle name="Normal 3 4" xfId="2138"/>
    <cellStyle name="Normal 3 5" xfId="2139"/>
    <cellStyle name="Normal 3 6" xfId="2140"/>
    <cellStyle name="Normal 4" xfId="2141"/>
    <cellStyle name="Normal 4 2" xfId="2142"/>
    <cellStyle name="Normal 4 2 2" xfId="2143"/>
    <cellStyle name="Normal 4 2 3" xfId="2144"/>
    <cellStyle name="Normal 4 2 4" xfId="2145"/>
    <cellStyle name="Normal 4 3" xfId="2146"/>
    <cellStyle name="Normal 4 4" xfId="2147"/>
    <cellStyle name="Normal 4 5" xfId="2148"/>
    <cellStyle name="Normal 4 6" xfId="2149"/>
    <cellStyle name="Normal 4_PRICELIST 2012 NEW" xfId="2150"/>
    <cellStyle name="Normal 5" xfId="2151"/>
    <cellStyle name="Normal 5 2" xfId="2152"/>
    <cellStyle name="Normal 5 3" xfId="2153"/>
    <cellStyle name="Normal 5 4" xfId="2154"/>
    <cellStyle name="Normal 5_Angels" xfId="2155"/>
    <cellStyle name="Normal 6" xfId="2156"/>
    <cellStyle name="Normal 6 2" xfId="2157"/>
    <cellStyle name="Normal 7" xfId="2158"/>
    <cellStyle name="Normal_BAP" xfId="2159"/>
    <cellStyle name="Note" xfId="2160"/>
    <cellStyle name="Output" xfId="2161"/>
    <cellStyle name="Percent 2" xfId="2162"/>
    <cellStyle name="Percent 3" xfId="2163"/>
    <cellStyle name="Prozent 2" xfId="2164"/>
    <cellStyle name="Prozent 2 2" xfId="7"/>
    <cellStyle name="Prozent 2 2 2" xfId="2165"/>
    <cellStyle name="Prozent 2 2 3" xfId="2166"/>
    <cellStyle name="Prozent 3" xfId="2167"/>
    <cellStyle name="Prozent 3 2" xfId="9"/>
    <cellStyle name="Prozent 3 2 2" xfId="2168"/>
    <cellStyle name="Prozent 3 2 2 2" xfId="2169"/>
    <cellStyle name="Prozent 3 2 3" xfId="2170"/>
    <cellStyle name="Prozent 4" xfId="8"/>
    <cellStyle name="Prozent 4 2" xfId="2171"/>
    <cellStyle name="Prozent 5" xfId="2172"/>
    <cellStyle name="Prozent 6" xfId="2173"/>
    <cellStyle name="S3" xfId="2174"/>
    <cellStyle name="S8" xfId="2175"/>
    <cellStyle name="S8 2" xfId="2176"/>
    <cellStyle name="Standard" xfId="0" builtinId="0"/>
    <cellStyle name="Standard 10" xfId="2177"/>
    <cellStyle name="Standard 10 2" xfId="2178"/>
    <cellStyle name="Standard 11" xfId="2179"/>
    <cellStyle name="Standard 12" xfId="2180"/>
    <cellStyle name="Standard 13" xfId="11"/>
    <cellStyle name="Standard 14" xfId="2181"/>
    <cellStyle name="Standard 15" xfId="2182"/>
    <cellStyle name="Standard 15 2" xfId="2183"/>
    <cellStyle name="Standard 15 3" xfId="2184"/>
    <cellStyle name="Standard 15 3 2" xfId="2185"/>
    <cellStyle name="Standard 16" xfId="2186"/>
    <cellStyle name="Standard 16 2" xfId="2187"/>
    <cellStyle name="Standard 16 3" xfId="2188"/>
    <cellStyle name="Standard 17" xfId="2189"/>
    <cellStyle name="Standard 17 2" xfId="2190"/>
    <cellStyle name="Standard 18" xfId="2191"/>
    <cellStyle name="Standard 18 2" xfId="2192"/>
    <cellStyle name="Standard 18 2 2" xfId="2193"/>
    <cellStyle name="Standard 18 3" xfId="2194"/>
    <cellStyle name="Standard 19" xfId="2195"/>
    <cellStyle name="Standard 19 2" xfId="2196"/>
    <cellStyle name="Standard 2" xfId="6"/>
    <cellStyle name="Standard 2 2" xfId="2197"/>
    <cellStyle name="Standard 2 3" xfId="2198"/>
    <cellStyle name="Standard 2 3 2" xfId="2199"/>
    <cellStyle name="Standard 2 3 3" xfId="2200"/>
    <cellStyle name="Standard 2 3 4" xfId="2201"/>
    <cellStyle name="Standard 2 3 5" xfId="5"/>
    <cellStyle name="Standard 2 3 5 2" xfId="2202"/>
    <cellStyle name="Standard 2 3 5 3" xfId="2203"/>
    <cellStyle name="Standard 2 3 6" xfId="2204"/>
    <cellStyle name="Standard 2 3 7" xfId="2205"/>
    <cellStyle name="Standard 2 4" xfId="2206"/>
    <cellStyle name="Standard 2 4 2" xfId="2207"/>
    <cellStyle name="Standard 2 4 3" xfId="2208"/>
    <cellStyle name="Standard 2 4 3 2" xfId="2209"/>
    <cellStyle name="Standard 2 4 4" xfId="2210"/>
    <cellStyle name="Standard 2 5" xfId="2211"/>
    <cellStyle name="Standard 2 6" xfId="2212"/>
    <cellStyle name="Standard 2 7" xfId="2213"/>
    <cellStyle name="Standard 2 8" xfId="2214"/>
    <cellStyle name="Standard 2 9" xfId="10"/>
    <cellStyle name="Standard 2 9 2" xfId="2215"/>
    <cellStyle name="Standard 2 9 2 2" xfId="2216"/>
    <cellStyle name="Standard 2 9 3" xfId="2217"/>
    <cellStyle name="Standard 20" xfId="4"/>
    <cellStyle name="Standard 20 2" xfId="2218"/>
    <cellStyle name="Standard 20 3" xfId="2219"/>
    <cellStyle name="Standard 20 4" xfId="2220"/>
    <cellStyle name="Standard 20 5" xfId="2221"/>
    <cellStyle name="Standard 21" xfId="2222"/>
    <cellStyle name="Standard 22" xfId="2223"/>
    <cellStyle name="Standard 23" xfId="2224"/>
    <cellStyle name="Standard 24" xfId="2225"/>
    <cellStyle name="Standard 24 2" xfId="2226"/>
    <cellStyle name="Standard 25" xfId="2227"/>
    <cellStyle name="Standard 26" xfId="2228"/>
    <cellStyle name="Standard 27" xfId="2229"/>
    <cellStyle name="Standard 28" xfId="2230"/>
    <cellStyle name="Standard 29" xfId="2231"/>
    <cellStyle name="Standard 3" xfId="2232"/>
    <cellStyle name="Standard 3 2" xfId="2233"/>
    <cellStyle name="Standard 3 3" xfId="2234"/>
    <cellStyle name="Standard 3 3 2" xfId="2235"/>
    <cellStyle name="Standard 3 4" xfId="2236"/>
    <cellStyle name="Standard 3 5" xfId="2237"/>
    <cellStyle name="Standard 3 5 2" xfId="2238"/>
    <cellStyle name="Standard 3 5 2 2" xfId="2239"/>
    <cellStyle name="Standard 3 5 3" xfId="2240"/>
    <cellStyle name="Standard 30" xfId="2241"/>
    <cellStyle name="Standard 31" xfId="2242"/>
    <cellStyle name="Standard 32" xfId="2243"/>
    <cellStyle name="Standard 33" xfId="2244"/>
    <cellStyle name="Standard 34" xfId="2245"/>
    <cellStyle name="Standard 35" xfId="2246"/>
    <cellStyle name="Standard 36" xfId="2247"/>
    <cellStyle name="Standard 37" xfId="2248"/>
    <cellStyle name="Standard 38" xfId="2249"/>
    <cellStyle name="Standard 39" xfId="2250"/>
    <cellStyle name="Standard 4" xfId="2251"/>
    <cellStyle name="Standard 4 2" xfId="1"/>
    <cellStyle name="Standard 4 2 2" xfId="2252"/>
    <cellStyle name="Standard 4 2 3" xfId="2253"/>
    <cellStyle name="Standard 4 2 4" xfId="2254"/>
    <cellStyle name="Standard 4 2 5" xfId="2255"/>
    <cellStyle name="Standard 40" xfId="2256"/>
    <cellStyle name="Standard 40 2" xfId="2257"/>
    <cellStyle name="Standard 41" xfId="2258"/>
    <cellStyle name="Standard 42" xfId="2259"/>
    <cellStyle name="Standard 43" xfId="2260"/>
    <cellStyle name="Standard 44" xfId="2261"/>
    <cellStyle name="Standard 45" xfId="2"/>
    <cellStyle name="Standard 46" xfId="2262"/>
    <cellStyle name="Standard 5" xfId="2263"/>
    <cellStyle name="Standard 5 2" xfId="2264"/>
    <cellStyle name="Standard 6" xfId="2265"/>
    <cellStyle name="Standard 7" xfId="2266"/>
    <cellStyle name="Standard 8" xfId="2267"/>
    <cellStyle name="Standard 9" xfId="2268"/>
    <cellStyle name="Standard 9 2" xfId="2269"/>
    <cellStyle name="Standard 9 2 2" xfId="2270"/>
    <cellStyle name="Standard 9 3" xfId="2271"/>
    <cellStyle name="TableStyleLight1" xfId="2272"/>
    <cellStyle name="Title" xfId="2273"/>
    <cellStyle name="Total" xfId="2274"/>
    <cellStyle name="Überschrift 1 2" xfId="2275"/>
    <cellStyle name="Überschrift 1 3" xfId="2276"/>
    <cellStyle name="Währung [0] 2" xfId="2277"/>
    <cellStyle name="Währung 10" xfId="2278"/>
    <cellStyle name="Währung 11" xfId="2279"/>
    <cellStyle name="Währung 11 2" xfId="2280"/>
    <cellStyle name="Währung 11 2 2" xfId="2281"/>
    <cellStyle name="Währung 11 3" xfId="2282"/>
    <cellStyle name="Währung 12" xfId="2283"/>
    <cellStyle name="Währung 13" xfId="2284"/>
    <cellStyle name="Währung 14" xfId="2285"/>
    <cellStyle name="Währung 14 2" xfId="2286"/>
    <cellStyle name="Währung 14 2 2" xfId="2287"/>
    <cellStyle name="Währung 14 3" xfId="2288"/>
    <cellStyle name="Währung 14 3 2" xfId="2289"/>
    <cellStyle name="Währung 15" xfId="2290"/>
    <cellStyle name="Währung 15 2" xfId="2291"/>
    <cellStyle name="Währung 16" xfId="2292"/>
    <cellStyle name="Währung 17" xfId="2293"/>
    <cellStyle name="Währung 2" xfId="2294"/>
    <cellStyle name="Währung 2 2" xfId="2295"/>
    <cellStyle name="Währung 2 3" xfId="2296"/>
    <cellStyle name="Währung 3" xfId="2297"/>
    <cellStyle name="Währung 3 2" xfId="2298"/>
    <cellStyle name="Währung 4" xfId="2299"/>
    <cellStyle name="Währung 5" xfId="2300"/>
    <cellStyle name="Währung 6" xfId="2301"/>
    <cellStyle name="Währung 7" xfId="2302"/>
    <cellStyle name="Währung 8" xfId="2303"/>
    <cellStyle name="Währung 9" xfId="2304"/>
    <cellStyle name="Währung 9 2" xfId="2305"/>
    <cellStyle name="Warning Text" xfId="2306"/>
    <cellStyle name="標準_Shark" xfId="230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d6mari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hsträter Rechnung"/>
      <sheetName val="Brustmann Rechnung"/>
      <sheetName val="Giesen Rechnung"/>
      <sheetName val="Homann Rechnung"/>
      <sheetName val="Magno Rechnung"/>
      <sheetName val="Müller Rechnung"/>
      <sheetName val="Pehl Rechnung"/>
      <sheetName val="Schüller Rechnung"/>
      <sheetName val="Seith Rechnung"/>
      <sheetName val="Importstation"/>
      <sheetName val="Cites"/>
      <sheetName val="Sigi"/>
      <sheetName val="Sigi Rechnung"/>
      <sheetName val="Karl"/>
      <sheetName val="id6marin"/>
      <sheetName val="id6fresh"/>
      <sheetName val="id6plants"/>
      <sheetName val="Stock"/>
      <sheetName val="Rechnung"/>
      <sheetName val="PACKINGLIST"/>
      <sheetName val="INVOICE"/>
      <sheetName val="Zoll"/>
      <sheetName val="Journey"/>
      <sheetName val="Shippers"/>
      <sheetName val="Formular 221"/>
      <sheetName val="Einfuhrmeldung"/>
      <sheetName val=" Rechnung"/>
      <sheetName val="Kont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">
          <cell r="F1">
            <v>42199</v>
          </cell>
        </row>
      </sheetData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images.google.de/images?q=Neolobias" TargetMode="External"/><Relationship Id="rId299" Type="http://schemas.openxmlformats.org/officeDocument/2006/relationships/hyperlink" Target="http://images.google.de/images?q=Thoracochromis%20Spc" TargetMode="External"/><Relationship Id="rId303" Type="http://schemas.openxmlformats.org/officeDocument/2006/relationships/hyperlink" Target="http://images.google.de/images?q=Shrimp/Crevette" TargetMode="External"/><Relationship Id="rId21" Type="http://schemas.openxmlformats.org/officeDocument/2006/relationships/hyperlink" Target="http://images.google.de/images?q=Aphyosemion" TargetMode="External"/><Relationship Id="rId42" Type="http://schemas.openxmlformats.org/officeDocument/2006/relationships/hyperlink" Target="http://images.google.de/images?q=Aplocheilus%20Macrophtalmusa" TargetMode="External"/><Relationship Id="rId63" Type="http://schemas.openxmlformats.org/officeDocument/2006/relationships/hyperlink" Target="http://images.google.de/images?q=Clarias%20Angolensis%20b" TargetMode="External"/><Relationship Id="rId84" Type="http://schemas.openxmlformats.org/officeDocument/2006/relationships/hyperlink" Target="http://images.google.de/images?q=Hemichromis%20Elongatusc" TargetMode="External"/><Relationship Id="rId138" Type="http://schemas.openxmlformats.org/officeDocument/2006/relationships/hyperlink" Target="http://images.google.de/images?q=Mud%20Skipper" TargetMode="External"/><Relationship Id="rId159" Type="http://schemas.openxmlformats.org/officeDocument/2006/relationships/hyperlink" Target="http://images.google.de/images?q=Polypterus%20Teugelsib" TargetMode="External"/><Relationship Id="rId324" Type="http://schemas.openxmlformats.org/officeDocument/2006/relationships/hyperlink" Target="http://images.google.de/images?q=Mantis%20sp." TargetMode="External"/><Relationship Id="rId345" Type="http://schemas.openxmlformats.org/officeDocument/2006/relationships/hyperlink" Target="http://images.google.de/images?q=Orangeface%20butterflyfish" TargetMode="External"/><Relationship Id="rId170" Type="http://schemas.openxmlformats.org/officeDocument/2006/relationships/hyperlink" Target="http://images.google.de/images?q=Rabeo%20Rub/%20(Black%20Labeio)" TargetMode="External"/><Relationship Id="rId191" Type="http://schemas.openxmlformats.org/officeDocument/2006/relationships/hyperlink" Target="http://images.google.de/images?q=Spratcat%20Fish" TargetMode="External"/><Relationship Id="rId205" Type="http://schemas.openxmlformats.org/officeDocument/2006/relationships/hyperlink" Target="http://images.google.de/images?q=Atya%20Gabonensis" TargetMode="External"/><Relationship Id="rId226" Type="http://schemas.openxmlformats.org/officeDocument/2006/relationships/hyperlink" Target="http://images.google.de/images?q=Distichodus%20Affinisa" TargetMode="External"/><Relationship Id="rId247" Type="http://schemas.openxmlformats.org/officeDocument/2006/relationships/hyperlink" Target="http://images.google.de/images?q=Mormyrus%20Longirostrisb" TargetMode="External"/><Relationship Id="rId107" Type="http://schemas.openxmlformats.org/officeDocument/2006/relationships/hyperlink" Target="http://images.google.de/images?q=Short%20Nose" TargetMode="External"/><Relationship Id="rId268" Type="http://schemas.openxmlformats.org/officeDocument/2006/relationships/hyperlink" Target="http://images.google.de/images?q=Poecilia%20Reticulataa" TargetMode="External"/><Relationship Id="rId289" Type="http://schemas.openxmlformats.org/officeDocument/2006/relationships/hyperlink" Target="http://images.google.de/images?q=Synodontis%20Flavitaeniatus%20w" TargetMode="External"/><Relationship Id="rId11" Type="http://schemas.openxmlformats.org/officeDocument/2006/relationships/hyperlink" Target="http://images.google.de/images?q=Flamingo%20Tongue" TargetMode="External"/><Relationship Id="rId32" Type="http://schemas.openxmlformats.org/officeDocument/2006/relationships/hyperlink" Target="http://images.google.de/images?q=Aphyosemion%20Ndianus%20a" TargetMode="External"/><Relationship Id="rId53" Type="http://schemas.openxmlformats.org/officeDocument/2006/relationships/hyperlink" Target="http://images.google.de/images?q=Eel%20Catfish" TargetMode="External"/><Relationship Id="rId74" Type="http://schemas.openxmlformats.org/officeDocument/2006/relationships/hyperlink" Target="http://images.google.de/images?q=Epiplatys%20Sp.a" TargetMode="External"/><Relationship Id="rId128" Type="http://schemas.openxmlformats.org/officeDocument/2006/relationships/hyperlink" Target="http://images.google.de/images?q=Marble%20Knife" TargetMode="External"/><Relationship Id="rId149" Type="http://schemas.openxmlformats.org/officeDocument/2006/relationships/hyperlink" Target="http://images.google.de/images?q=Poecilia%20Reticulataa" TargetMode="External"/><Relationship Id="rId314" Type="http://schemas.openxmlformats.org/officeDocument/2006/relationships/hyperlink" Target="http://images.google.de/images?q=Chilopoda%20sp." TargetMode="External"/><Relationship Id="rId335" Type="http://schemas.openxmlformats.org/officeDocument/2006/relationships/hyperlink" Target="http://images.google.de/images?q=Zebrasoma%20desjardini" TargetMode="External"/><Relationship Id="rId356" Type="http://schemas.openxmlformats.org/officeDocument/2006/relationships/hyperlink" Target="http://images.google.de/images?q=Pomacanthus%20asfur" TargetMode="External"/><Relationship Id="rId5" Type="http://schemas.openxmlformats.org/officeDocument/2006/relationships/hyperlink" Target="http://images.google.de/images?q=Cypraea%20cervus" TargetMode="External"/><Relationship Id="rId95" Type="http://schemas.openxmlformats.org/officeDocument/2006/relationships/hyperlink" Target="http://images.google.de/images?q=Lates%20Niloticus" TargetMode="External"/><Relationship Id="rId160" Type="http://schemas.openxmlformats.org/officeDocument/2006/relationships/hyperlink" Target="http://images.google.de/images?q=Procatopus" TargetMode="External"/><Relationship Id="rId181" Type="http://schemas.openxmlformats.org/officeDocument/2006/relationships/hyperlink" Target="http://images.google.de/images?q=Synodontis%20Nigeriventisa" TargetMode="External"/><Relationship Id="rId216" Type="http://schemas.openxmlformats.org/officeDocument/2006/relationships/hyperlink" Target="http://images.google.de/images?q=Channa%20Obscurusb" TargetMode="External"/><Relationship Id="rId237" Type="http://schemas.openxmlformats.org/officeDocument/2006/relationships/hyperlink" Target="http://images.google.de/images?q=Hydrocinus%20Goliathb" TargetMode="External"/><Relationship Id="rId258" Type="http://schemas.openxmlformats.org/officeDocument/2006/relationships/hyperlink" Target="http://images.google.de/images?q=Parauchenoglanis%20Macrostomab" TargetMode="External"/><Relationship Id="rId279" Type="http://schemas.openxmlformats.org/officeDocument/2006/relationships/hyperlink" Target="http://images.google.de/images?q=Steatocranus%20Casuariusc" TargetMode="External"/><Relationship Id="rId22" Type="http://schemas.openxmlformats.org/officeDocument/2006/relationships/hyperlink" Target="http://images.google.de/images?q=Aphyosemion%20Arnoldi%20a" TargetMode="External"/><Relationship Id="rId43" Type="http://schemas.openxmlformats.org/officeDocument/2006/relationships/hyperlink" Target="http://images.google.de/images?q=Shovel%20Nose%20Catfish" TargetMode="External"/><Relationship Id="rId64" Type="http://schemas.openxmlformats.org/officeDocument/2006/relationships/hyperlink" Target="http://images.google.de/images?q=Lussosso" TargetMode="External"/><Relationship Id="rId118" Type="http://schemas.openxmlformats.org/officeDocument/2006/relationships/hyperlink" Target="http://images.google.de/images?q=Neolobias%20Ansorgii%20a" TargetMode="External"/><Relationship Id="rId139" Type="http://schemas.openxmlformats.org/officeDocument/2006/relationships/hyperlink" Target="http://images.google.de/images?q=Periophtalmus%20Babarusw" TargetMode="External"/><Relationship Id="rId290" Type="http://schemas.openxmlformats.org/officeDocument/2006/relationships/hyperlink" Target="http://images.google.de/images?q=Synodontis%20Greshoffiw" TargetMode="External"/><Relationship Id="rId304" Type="http://schemas.openxmlformats.org/officeDocument/2006/relationships/hyperlink" Target="http://images.google.de/images?q=Shrimp/Crevette" TargetMode="External"/><Relationship Id="rId325" Type="http://schemas.openxmlformats.org/officeDocument/2006/relationships/hyperlink" Target="http://images.google.de/images?q=Acquatic%20Beetle" TargetMode="External"/><Relationship Id="rId346" Type="http://schemas.openxmlformats.org/officeDocument/2006/relationships/hyperlink" Target="http://images.google.de/images?q=Chaetodon%20larvatus%20&#160;" TargetMode="External"/><Relationship Id="rId85" Type="http://schemas.openxmlformats.org/officeDocument/2006/relationships/hyperlink" Target="http://images.google.de/images?q=Jewel%20Fish" TargetMode="External"/><Relationship Id="rId150" Type="http://schemas.openxmlformats.org/officeDocument/2006/relationships/hyperlink" Target="http://images.google.de/images?q=Round%20Nose" TargetMode="External"/><Relationship Id="rId171" Type="http://schemas.openxmlformats.org/officeDocument/2006/relationships/hyperlink" Target="http://images.google.de/images?q=Labeo%20sp.a" TargetMode="External"/><Relationship Id="rId192" Type="http://schemas.openxmlformats.org/officeDocument/2006/relationships/hyperlink" Target="http://images.google.de/images?q=Synodontis%20sp.a" TargetMode="External"/><Relationship Id="rId206" Type="http://schemas.openxmlformats.org/officeDocument/2006/relationships/hyperlink" Target="http://images.google.de/images?q=Alestes%20Sp.b" TargetMode="External"/><Relationship Id="rId227" Type="http://schemas.openxmlformats.org/officeDocument/2006/relationships/hyperlink" Target="http://images.google.de/images?q=Distichodus%20Fasciolatus%20a" TargetMode="External"/><Relationship Id="rId248" Type="http://schemas.openxmlformats.org/officeDocument/2006/relationships/hyperlink" Target="http://images.google.de/images?q=Nannocharax%20Fasciolaris%20a" TargetMode="External"/><Relationship Id="rId269" Type="http://schemas.openxmlformats.org/officeDocument/2006/relationships/hyperlink" Target="http://images.google.de/images?q=Pollimyrus%20Nigripinnisa" TargetMode="External"/><Relationship Id="rId12" Type="http://schemas.openxmlformats.org/officeDocument/2006/relationships/hyperlink" Target="http://images.google.de/images?q=Cyphoma%20gibbosum" TargetMode="External"/><Relationship Id="rId33" Type="http://schemas.openxmlformats.org/officeDocument/2006/relationships/hyperlink" Target="http://images.google.de/images?q=Aphyosemion%20Scheeli%20a" TargetMode="External"/><Relationship Id="rId108" Type="http://schemas.openxmlformats.org/officeDocument/2006/relationships/hyperlink" Target="http://images.google.de/images?q=Marcusenius%20Angolensisa" TargetMode="External"/><Relationship Id="rId129" Type="http://schemas.openxmlformats.org/officeDocument/2006/relationships/hyperlink" Target="http://images.google.de/images?q=Papyrocranus%20afer%20a" TargetMode="External"/><Relationship Id="rId280" Type="http://schemas.openxmlformats.org/officeDocument/2006/relationships/hyperlink" Target="http://images.google.de/images?q=Steatocranus%20Ngombec" TargetMode="External"/><Relationship Id="rId315" Type="http://schemas.openxmlformats.org/officeDocument/2006/relationships/hyperlink" Target="http://images.google.de/images?q=Hermit%20Crab" TargetMode="External"/><Relationship Id="rId336" Type="http://schemas.openxmlformats.org/officeDocument/2006/relationships/hyperlink" Target="http://images.google.de/images?q=Eutropiellus%20Debauwia" TargetMode="External"/><Relationship Id="rId357" Type="http://schemas.openxmlformats.org/officeDocument/2006/relationships/hyperlink" Target="http://images.google.de/images?q=Half-moon%20angelfish" TargetMode="External"/><Relationship Id="rId54" Type="http://schemas.openxmlformats.org/officeDocument/2006/relationships/hyperlink" Target="http://images.google.de/images?q=Channalabes%20Abusb" TargetMode="External"/><Relationship Id="rId75" Type="http://schemas.openxmlformats.org/officeDocument/2006/relationships/hyperlink" Target="http://images.google.de/images?q=Reed%20Fish" TargetMode="External"/><Relationship Id="rId96" Type="http://schemas.openxmlformats.org/officeDocument/2006/relationships/hyperlink" Target="http://images.google.de/images?q=Lates%20Niloticusb" TargetMode="External"/><Relationship Id="rId140" Type="http://schemas.openxmlformats.org/officeDocument/2006/relationships/hyperlink" Target="http://images.google.de/images?q=Phago%20Fish" TargetMode="External"/><Relationship Id="rId161" Type="http://schemas.openxmlformats.org/officeDocument/2006/relationships/hyperlink" Target="http://images.google.de/images?q=Procapotus%20Aberrans%20a" TargetMode="External"/><Relationship Id="rId182" Type="http://schemas.openxmlformats.org/officeDocument/2006/relationships/hyperlink" Target="http://images.google.de/images?q=Synodontis" TargetMode="External"/><Relationship Id="rId217" Type="http://schemas.openxmlformats.org/officeDocument/2006/relationships/hyperlink" Target="http://images.google.de/images?q=Chiloglanis%20Species%20Kinsukaw" TargetMode="External"/><Relationship Id="rId6" Type="http://schemas.openxmlformats.org/officeDocument/2006/relationships/hyperlink" Target="http://images.google.de/images?q=Deer%20Cowrie" TargetMode="External"/><Relationship Id="rId238" Type="http://schemas.openxmlformats.org/officeDocument/2006/relationships/hyperlink" Target="http://images.google.de/images?q=Hydrocinus%20Vittatusb" TargetMode="External"/><Relationship Id="rId259" Type="http://schemas.openxmlformats.org/officeDocument/2006/relationships/hyperlink" Target="http://images.google.de/images?q=Phactolaemus%20Ansorgiia" TargetMode="External"/><Relationship Id="rId23" Type="http://schemas.openxmlformats.org/officeDocument/2006/relationships/hyperlink" Target="http://images.google.de/images?q=Aphyosemion%20Australis%20a" TargetMode="External"/><Relationship Id="rId119" Type="http://schemas.openxmlformats.org/officeDocument/2006/relationships/hyperlink" Target="http://images.google.de/images?q=Neolobias%20Powelli%20a" TargetMode="External"/><Relationship Id="rId270" Type="http://schemas.openxmlformats.org/officeDocument/2006/relationships/hyperlink" Target="http://images.google.de/images?q=Polypterus%20Bichir%20Bichirb" TargetMode="External"/><Relationship Id="rId291" Type="http://schemas.openxmlformats.org/officeDocument/2006/relationships/hyperlink" Target="http://images.google.de/images?q=Synodontis%20Nigriventrisw" TargetMode="External"/><Relationship Id="rId305" Type="http://schemas.openxmlformats.org/officeDocument/2006/relationships/hyperlink" Target="http://images.google.de/images?q=Tailles%20Whip%20Scorpions" TargetMode="External"/><Relationship Id="rId326" Type="http://schemas.openxmlformats.org/officeDocument/2006/relationships/hyperlink" Target="http://images.google.de/images?q=Meceptera%20Teracetera" TargetMode="External"/><Relationship Id="rId347" Type="http://schemas.openxmlformats.org/officeDocument/2006/relationships/hyperlink" Target="http://images.google.de/images?q=Redback%20butterflyfish" TargetMode="External"/><Relationship Id="rId44" Type="http://schemas.openxmlformats.org/officeDocument/2006/relationships/hyperlink" Target="http://images.google.de/images?q=Bagrus%20Ubadgeniss%20b" TargetMode="External"/><Relationship Id="rId65" Type="http://schemas.openxmlformats.org/officeDocument/2006/relationships/hyperlink" Target="http://images.google.de/images?q=Distichodus%20Lussossoa" TargetMode="External"/><Relationship Id="rId86" Type="http://schemas.openxmlformats.org/officeDocument/2006/relationships/hyperlink" Target="http://images.google.de/images?q=Hemichromis%20Levalili%20c" TargetMode="External"/><Relationship Id="rId130" Type="http://schemas.openxmlformats.org/officeDocument/2006/relationships/hyperlink" Target="http://images.google.de/images?q=Glass%20Cat%20Fish" TargetMode="External"/><Relationship Id="rId151" Type="http://schemas.openxmlformats.org/officeDocument/2006/relationships/hyperlink" Target="http://images.google.de/images?q=Polymyrus%20Nigripinnis%20a" TargetMode="External"/><Relationship Id="rId172" Type="http://schemas.openxmlformats.org/officeDocument/2006/relationships/hyperlink" Target="http://images.google.de/images?q=Grass%20Cutters" TargetMode="External"/><Relationship Id="rId193" Type="http://schemas.openxmlformats.org/officeDocument/2006/relationships/hyperlink" Target="http://images.google.de/images?q=Puffer" TargetMode="External"/><Relationship Id="rId207" Type="http://schemas.openxmlformats.org/officeDocument/2006/relationships/hyperlink" Target="http://images.google.de/images?q=Aphyosemion%20Christyi%20a" TargetMode="External"/><Relationship Id="rId228" Type="http://schemas.openxmlformats.org/officeDocument/2006/relationships/hyperlink" Target="http://images.google.de/images?q=Distichodus%20Lussosoa" TargetMode="External"/><Relationship Id="rId249" Type="http://schemas.openxmlformats.org/officeDocument/2006/relationships/hyperlink" Target="http://images.google.de/images?q=Nanochromis%20Consortusc" TargetMode="External"/><Relationship Id="rId13" Type="http://schemas.openxmlformats.org/officeDocument/2006/relationships/hyperlink" Target="http://images.google.de/images?q=Lettuce%20Nudibranch" TargetMode="External"/><Relationship Id="rId109" Type="http://schemas.openxmlformats.org/officeDocument/2006/relationships/hyperlink" Target="http://images.google.de/images?q=Needle%20Fish" TargetMode="External"/><Relationship Id="rId260" Type="http://schemas.openxmlformats.org/officeDocument/2006/relationships/hyperlink" Target="http://images.google.de/images?q=Phago%20Maculatusb" TargetMode="External"/><Relationship Id="rId281" Type="http://schemas.openxmlformats.org/officeDocument/2006/relationships/hyperlink" Target="http://images.google.de/images?q=Steatocranus%20Sp.c" TargetMode="External"/><Relationship Id="rId316" Type="http://schemas.openxmlformats.org/officeDocument/2006/relationships/hyperlink" Target="http://images.google.de/images?q=Coenobita%20Perlatus" TargetMode="External"/><Relationship Id="rId337" Type="http://schemas.openxmlformats.org/officeDocument/2006/relationships/hyperlink" Target="http://images.google.de/images?q=Chrysichthysb" TargetMode="External"/><Relationship Id="rId34" Type="http://schemas.openxmlformats.org/officeDocument/2006/relationships/hyperlink" Target="http://images.google.de/images?q=Aphyosemion%20Sjoestedii%20a" TargetMode="External"/><Relationship Id="rId55" Type="http://schemas.openxmlformats.org/officeDocument/2006/relationships/hyperlink" Target="http://images.google.de/images?q=Snake%20Head" TargetMode="External"/><Relationship Id="rId76" Type="http://schemas.openxmlformats.org/officeDocument/2006/relationships/hyperlink" Target="http://images.google.de/images?q=Erpetoichthys%20Calabaricusb" TargetMode="External"/><Relationship Id="rId97" Type="http://schemas.openxmlformats.org/officeDocument/2006/relationships/hyperlink" Target="http://images.google.de/images?q=Alestes%20Red%20Tail" TargetMode="External"/><Relationship Id="rId120" Type="http://schemas.openxmlformats.org/officeDocument/2006/relationships/hyperlink" Target="http://images.google.de/images?q=Red%20Eye%20Fish" TargetMode="External"/><Relationship Id="rId141" Type="http://schemas.openxmlformats.org/officeDocument/2006/relationships/hyperlink" Target="http://images.google.de/images?q=Phago%20maculatus%20b" TargetMode="External"/><Relationship Id="rId358" Type="http://schemas.openxmlformats.org/officeDocument/2006/relationships/hyperlink" Target="http://images.google.de/images?q=Pomacanthus%20maculosus" TargetMode="External"/><Relationship Id="rId7" Type="http://schemas.openxmlformats.org/officeDocument/2006/relationships/hyperlink" Target="http://images.google.de/images?q=Bumblebee%20Snails" TargetMode="External"/><Relationship Id="rId162" Type="http://schemas.openxmlformats.org/officeDocument/2006/relationships/hyperlink" Target="http://images.google.de/images?q=Procapotus" TargetMode="External"/><Relationship Id="rId183" Type="http://schemas.openxmlformats.org/officeDocument/2006/relationships/hyperlink" Target="http://images.google.de/images?q=Synodontis%20Occelatusa" TargetMode="External"/><Relationship Id="rId218" Type="http://schemas.openxmlformats.org/officeDocument/2006/relationships/hyperlink" Target="http://images.google.de/images?q=Chrysichtys%20Ornatusb" TargetMode="External"/><Relationship Id="rId239" Type="http://schemas.openxmlformats.org/officeDocument/2006/relationships/hyperlink" Target="http://images.google.de/images?q=Labeo%20Cylindricusa" TargetMode="External"/><Relationship Id="rId250" Type="http://schemas.openxmlformats.org/officeDocument/2006/relationships/hyperlink" Target="http://images.google.de/images?q=Nanochromis%20Dimidiatusc" TargetMode="External"/><Relationship Id="rId271" Type="http://schemas.openxmlformats.org/officeDocument/2006/relationships/hyperlink" Target="http://images.google.de/images?q=Polypterus%20Congicumb" TargetMode="External"/><Relationship Id="rId292" Type="http://schemas.openxmlformats.org/officeDocument/2006/relationships/hyperlink" Target="http://images.google.de/images?q=Synodontis%20Notatusw" TargetMode="External"/><Relationship Id="rId306" Type="http://schemas.openxmlformats.org/officeDocument/2006/relationships/hyperlink" Target="http://images.google.de/images?q=Amblypygid%20sp." TargetMode="External"/><Relationship Id="rId24" Type="http://schemas.openxmlformats.org/officeDocument/2006/relationships/hyperlink" Target="http://images.google.de/images?q=Aphyosemion%20Bitaeniatumutus%20a" TargetMode="External"/><Relationship Id="rId45" Type="http://schemas.openxmlformats.org/officeDocument/2006/relationships/hyperlink" Target="http://images.google.de/images?q=Bagrus" TargetMode="External"/><Relationship Id="rId66" Type="http://schemas.openxmlformats.org/officeDocument/2006/relationships/hyperlink" Target="http://images.google.de/images?q=Alestes" TargetMode="External"/><Relationship Id="rId87" Type="http://schemas.openxmlformats.org/officeDocument/2006/relationships/hyperlink" Target="http://images.google.de/images?q=African%20Pike" TargetMode="External"/><Relationship Id="rId110" Type="http://schemas.openxmlformats.org/officeDocument/2006/relationships/hyperlink" Target="http://images.google.de/images?q=Microphis%20Brachyurus%20a" TargetMode="External"/><Relationship Id="rId131" Type="http://schemas.openxmlformats.org/officeDocument/2006/relationships/hyperlink" Target="http://images.google.de/images?q=Paraila%20Pellucida%20a" TargetMode="External"/><Relationship Id="rId327" Type="http://schemas.openxmlformats.org/officeDocument/2006/relationships/hyperlink" Target="http://images.google.de/images?q=Rhino%20Beetle" TargetMode="External"/><Relationship Id="rId348" Type="http://schemas.openxmlformats.org/officeDocument/2006/relationships/hyperlink" Target="http://images.google.de/images?q=Chaetodon%20paucifasciatus&#160;" TargetMode="External"/><Relationship Id="rId152" Type="http://schemas.openxmlformats.org/officeDocument/2006/relationships/hyperlink" Target="http://images.google.de/images?q=Polypterus%20Senegalensisb" TargetMode="External"/><Relationship Id="rId173" Type="http://schemas.openxmlformats.org/officeDocument/2006/relationships/hyperlink" Target="http://images.google.de/images?q=Schilbe%20Mystus%20a" TargetMode="External"/><Relationship Id="rId194" Type="http://schemas.openxmlformats.org/officeDocument/2006/relationships/hyperlink" Target="http://images.google.de/images?q=Tetraodon%20Mbu%20b" TargetMode="External"/><Relationship Id="rId208" Type="http://schemas.openxmlformats.org/officeDocument/2006/relationships/hyperlink" Target="http://images.google.de/images?q=Auchenoglanis%20Occidentalisa" TargetMode="External"/><Relationship Id="rId229" Type="http://schemas.openxmlformats.org/officeDocument/2006/relationships/hyperlink" Target="http://images.google.de/images?q=Distichodus%20Nobolia" TargetMode="External"/><Relationship Id="rId240" Type="http://schemas.openxmlformats.org/officeDocument/2006/relationships/hyperlink" Target="http://images.google.de/images?q=Labeo%20Variegatus%20a" TargetMode="External"/><Relationship Id="rId261" Type="http://schemas.openxmlformats.org/officeDocument/2006/relationships/hyperlink" Target="http://images.google.de/images?q=Phago%20Sp.b" TargetMode="External"/><Relationship Id="rId14" Type="http://schemas.openxmlformats.org/officeDocument/2006/relationships/hyperlink" Target="http://images.google.de/images?q=Elysia%20crispata" TargetMode="External"/><Relationship Id="rId35" Type="http://schemas.openxmlformats.org/officeDocument/2006/relationships/hyperlink" Target="http://images.google.de/images?q=Aphyosemion%20Sp.a" TargetMode="External"/><Relationship Id="rId56" Type="http://schemas.openxmlformats.org/officeDocument/2006/relationships/hyperlink" Target="http://images.google.de/images?q=Channa%20Striatus%20b" TargetMode="External"/><Relationship Id="rId77" Type="http://schemas.openxmlformats.org/officeDocument/2006/relationships/hyperlink" Target="http://images.google.de/images?q=Long%20Nose" TargetMode="External"/><Relationship Id="rId100" Type="http://schemas.openxmlformats.org/officeDocument/2006/relationships/hyperlink" Target="http://images.google.de/images?q=Malapterus%20Electics%20b" TargetMode="External"/><Relationship Id="rId282" Type="http://schemas.openxmlformats.org/officeDocument/2006/relationships/hyperlink" Target="http://images.google.de/images?q=Steatocranus%20Tinantic" TargetMode="External"/><Relationship Id="rId317" Type="http://schemas.openxmlformats.org/officeDocument/2006/relationships/hyperlink" Target="http://images.google.de/images?q=Goliath%20Beetle" TargetMode="External"/><Relationship Id="rId338" Type="http://schemas.openxmlformats.org/officeDocument/2006/relationships/hyperlink" Target="http://images.google.de/images?q=Poisonous%20Hairy%20Spider" TargetMode="External"/><Relationship Id="rId359" Type="http://schemas.openxmlformats.org/officeDocument/2006/relationships/hyperlink" Target="http://images.google.de/images?q=Purple%20tang" TargetMode="External"/><Relationship Id="rId8" Type="http://schemas.openxmlformats.org/officeDocument/2006/relationships/hyperlink" Target="http://images.google.de/images?q=Pusiostoma%20(engina)%20mendicaria" TargetMode="External"/><Relationship Id="rId98" Type="http://schemas.openxmlformats.org/officeDocument/2006/relationships/hyperlink" Target="http://images.google.de/images?q=Longspiny%20Red%20Tail%20Alestesb" TargetMode="External"/><Relationship Id="rId121" Type="http://schemas.openxmlformats.org/officeDocument/2006/relationships/hyperlink" Target="http://images.google.de/images?q=Nicholsi%20c" TargetMode="External"/><Relationship Id="rId142" Type="http://schemas.openxmlformats.org/officeDocument/2006/relationships/hyperlink" Target="http://images.google.de/images?q=Congo%20Tetra" TargetMode="External"/><Relationship Id="rId163" Type="http://schemas.openxmlformats.org/officeDocument/2006/relationships/hyperlink" Target="http://images.google.de/images?q=Procapotus%20Simillis%20a" TargetMode="External"/><Relationship Id="rId184" Type="http://schemas.openxmlformats.org/officeDocument/2006/relationships/hyperlink" Target="http://images.google.de/images?q=Oceleffar" TargetMode="External"/><Relationship Id="rId219" Type="http://schemas.openxmlformats.org/officeDocument/2006/relationships/hyperlink" Target="http://images.google.de/images?q=Citharinus%20Citharusb" TargetMode="External"/><Relationship Id="rId230" Type="http://schemas.openxmlformats.org/officeDocument/2006/relationships/hyperlink" Target="http://images.google.de/images?q=Distichodus%20Sexfasciatusa" TargetMode="External"/><Relationship Id="rId251" Type="http://schemas.openxmlformats.org/officeDocument/2006/relationships/hyperlink" Target="http://images.google.de/images?q=Nanochromis%20Nudicepsc" TargetMode="External"/><Relationship Id="rId25" Type="http://schemas.openxmlformats.org/officeDocument/2006/relationships/hyperlink" Target="http://images.google.de/images?q=Aphyosemion%20Bivitatum%20a" TargetMode="External"/><Relationship Id="rId46" Type="http://schemas.openxmlformats.org/officeDocument/2006/relationships/hyperlink" Target="http://images.google.de/images?q=Bagrus%20Ubangensis%20b" TargetMode="External"/><Relationship Id="rId67" Type="http://schemas.openxmlformats.org/officeDocument/2006/relationships/hyperlink" Target="http://images.google.de/images?q=Drycinus%20Longipinus%20b" TargetMode="External"/><Relationship Id="rId272" Type="http://schemas.openxmlformats.org/officeDocument/2006/relationships/hyperlink" Target="http://images.google.de/images?q=Polypterus%20Delhezib" TargetMode="External"/><Relationship Id="rId293" Type="http://schemas.openxmlformats.org/officeDocument/2006/relationships/hyperlink" Target="http://images.google.de/images?q=Synodontis%20Pleurops%20w" TargetMode="External"/><Relationship Id="rId307" Type="http://schemas.openxmlformats.org/officeDocument/2006/relationships/hyperlink" Target="http://images.google.de/images?q=Little%20Bettle" TargetMode="External"/><Relationship Id="rId328" Type="http://schemas.openxmlformats.org/officeDocument/2006/relationships/hyperlink" Target="http://images.google.de/images?q=Rhino%20Rhino" TargetMode="External"/><Relationship Id="rId349" Type="http://schemas.openxmlformats.org/officeDocument/2006/relationships/hyperlink" Target="http://images.google.de/images?q=Masked%20butterflyfish" TargetMode="External"/><Relationship Id="rId88" Type="http://schemas.openxmlformats.org/officeDocument/2006/relationships/hyperlink" Target="http://images.google.de/images?q=Hepsedoes%20Odoe%20b" TargetMode="External"/><Relationship Id="rId111" Type="http://schemas.openxmlformats.org/officeDocument/2006/relationships/hyperlink" Target="http://images.google.de/images?q=Whalenose" TargetMode="External"/><Relationship Id="rId132" Type="http://schemas.openxmlformats.org/officeDocument/2006/relationships/hyperlink" Target="http://images.google.de/images?q=Spotted%20Cat" TargetMode="External"/><Relationship Id="rId153" Type="http://schemas.openxmlformats.org/officeDocument/2006/relationships/hyperlink" Target="http://images.google.de/images?q=Polypterus" TargetMode="External"/><Relationship Id="rId174" Type="http://schemas.openxmlformats.org/officeDocument/2006/relationships/hyperlink" Target="http://images.google.de/images?q=Apple%20Catfish" TargetMode="External"/><Relationship Id="rId195" Type="http://schemas.openxmlformats.org/officeDocument/2006/relationships/hyperlink" Target="http://images.google.de/images?q=Cichilds" TargetMode="External"/><Relationship Id="rId209" Type="http://schemas.openxmlformats.org/officeDocument/2006/relationships/hyperlink" Target="http://images.google.de/images?q=Barbus%20Sp.a" TargetMode="External"/><Relationship Id="rId360" Type="http://schemas.openxmlformats.org/officeDocument/2006/relationships/hyperlink" Target="http://images.google.de/images?q=Zebrasoma%20xanthurus" TargetMode="External"/><Relationship Id="rId220" Type="http://schemas.openxmlformats.org/officeDocument/2006/relationships/hyperlink" Target="http://images.google.de/images?q=Clarias%20Angolensisb" TargetMode="External"/><Relationship Id="rId241" Type="http://schemas.openxmlformats.org/officeDocument/2006/relationships/hyperlink" Target="http://images.google.de/images?q=Lamprologus%20Congoensisc" TargetMode="External"/><Relationship Id="rId15" Type="http://schemas.openxmlformats.org/officeDocument/2006/relationships/hyperlink" Target="http://images.google.de/images?q=Cat%20Fish" TargetMode="External"/><Relationship Id="rId36" Type="http://schemas.openxmlformats.org/officeDocument/2006/relationships/hyperlink" Target="http://images.google.de/images?q=Aphyosemion%20Spoorenbergi%20a" TargetMode="External"/><Relationship Id="rId57" Type="http://schemas.openxmlformats.org/officeDocument/2006/relationships/hyperlink" Target="http://images.google.de/images?q=Aluminum%20Cat%20Fish" TargetMode="External"/><Relationship Id="rId106" Type="http://schemas.openxmlformats.org/officeDocument/2006/relationships/hyperlink" Target="http://images.google.de/images?q=Megalop%20Atlanticus%20b" TargetMode="External"/><Relationship Id="rId127" Type="http://schemas.openxmlformats.org/officeDocument/2006/relationships/hyperlink" Target="http://images.google.de/images?q=Pantodon%20Bucholzi%20a" TargetMode="External"/><Relationship Id="rId262" Type="http://schemas.openxmlformats.org/officeDocument/2006/relationships/hyperlink" Target="http://images.google.de/images?q=Phenacogrammus%20Altus%20(Brachyperterius)a" TargetMode="External"/><Relationship Id="rId283" Type="http://schemas.openxmlformats.org/officeDocument/2006/relationships/hyperlink" Target="http://images.google.de/images?q=Synodontis%20Albertiw" TargetMode="External"/><Relationship Id="rId313" Type="http://schemas.openxmlformats.org/officeDocument/2006/relationships/hyperlink" Target="http://images.google.de/images?q=Centipede" TargetMode="External"/><Relationship Id="rId318" Type="http://schemas.openxmlformats.org/officeDocument/2006/relationships/hyperlink" Target="http://images.google.de/images?q=Goliathus%20sp." TargetMode="External"/><Relationship Id="rId339" Type="http://schemas.openxmlformats.org/officeDocument/2006/relationships/hyperlink" Target="http://images.google.de/images?q=Sohal%20tang" TargetMode="External"/><Relationship Id="rId10" Type="http://schemas.openxmlformats.org/officeDocument/2006/relationships/hyperlink" Target="http://images.google.de/images?q=Spondylus%20sp" TargetMode="External"/><Relationship Id="rId31" Type="http://schemas.openxmlformats.org/officeDocument/2006/relationships/hyperlink" Target="http://images.google.de/images?q=Aphyosemion%20Gularie%20a" TargetMode="External"/><Relationship Id="rId52" Type="http://schemas.openxmlformats.org/officeDocument/2006/relationships/hyperlink" Target="http://images.google.de/images?q=Cetnopomar%20Kngsleyaec" TargetMode="External"/><Relationship Id="rId73" Type="http://schemas.openxmlformats.org/officeDocument/2006/relationships/hyperlink" Target="http://images.google.de/images?q=Blue%20Panchax" TargetMode="External"/><Relationship Id="rId78" Type="http://schemas.openxmlformats.org/officeDocument/2006/relationships/hyperlink" Target="http://images.google.de/images?q=Gnathonemus%20Petersis%20a" TargetMode="External"/><Relationship Id="rId94" Type="http://schemas.openxmlformats.org/officeDocument/2006/relationships/hyperlink" Target="http://images.google.de/images?q=Konomystus%20a" TargetMode="External"/><Relationship Id="rId99" Type="http://schemas.openxmlformats.org/officeDocument/2006/relationships/hyperlink" Target="http://images.google.de/images?q=Electric%20Fish" TargetMode="External"/><Relationship Id="rId101" Type="http://schemas.openxmlformats.org/officeDocument/2006/relationships/hyperlink" Target="http://images.google.de/images?q=One%20Line%20Tetra" TargetMode="External"/><Relationship Id="rId122" Type="http://schemas.openxmlformats.org/officeDocument/2006/relationships/hyperlink" Target="http://images.google.de/images?q=Girafnose" TargetMode="External"/><Relationship Id="rId143" Type="http://schemas.openxmlformats.org/officeDocument/2006/relationships/hyperlink" Target="http://images.google.de/images?q=Phenacogramnus%20Speciea" TargetMode="External"/><Relationship Id="rId148" Type="http://schemas.openxmlformats.org/officeDocument/2006/relationships/hyperlink" Target="http://images.google.de/images?q=Guppies" TargetMode="External"/><Relationship Id="rId164" Type="http://schemas.openxmlformats.org/officeDocument/2006/relationships/hyperlink" Target="http://images.google.de/images?q=Nothobranchus" TargetMode="External"/><Relationship Id="rId169" Type="http://schemas.openxmlformats.org/officeDocument/2006/relationships/hyperlink" Target="http://images.google.de/images?q=Pseudotropheus%20zebra%20c" TargetMode="External"/><Relationship Id="rId185" Type="http://schemas.openxmlformats.org/officeDocument/2006/relationships/hyperlink" Target="http://images.google.de/images?q=Synodontis%20Occeliffer%20a" TargetMode="External"/><Relationship Id="rId334" Type="http://schemas.openxmlformats.org/officeDocument/2006/relationships/hyperlink" Target="http://images.google.de/images?q=Desjardini%20sailfin%20tang" TargetMode="External"/><Relationship Id="rId350" Type="http://schemas.openxmlformats.org/officeDocument/2006/relationships/hyperlink" Target="http://images.google.de/images?q=Chaetodon%20semilarvatus&#160;" TargetMode="External"/><Relationship Id="rId355" Type="http://schemas.openxmlformats.org/officeDocument/2006/relationships/hyperlink" Target="http://images.google.de/images?q=Arabian%20asfur%20angelfish" TargetMode="External"/><Relationship Id="rId4" Type="http://schemas.openxmlformats.org/officeDocument/2006/relationships/hyperlink" Target="http://images.google.de/images?q=Mexican%20Turbo%20Snails" TargetMode="External"/><Relationship Id="rId9" Type="http://schemas.openxmlformats.org/officeDocument/2006/relationships/hyperlink" Target="http://images.google.de/images?q=Spiny%20Oyster" TargetMode="External"/><Relationship Id="rId180" Type="http://schemas.openxmlformats.org/officeDocument/2006/relationships/hyperlink" Target="http://images.google.de/images?q=Upside%20Down%20Cats" TargetMode="External"/><Relationship Id="rId210" Type="http://schemas.openxmlformats.org/officeDocument/2006/relationships/hyperlink" Target="http://images.google.de/images?q=Barilius%20Ansorgii%20b" TargetMode="External"/><Relationship Id="rId215" Type="http://schemas.openxmlformats.org/officeDocument/2006/relationships/hyperlink" Target="http://images.google.de/images?q=Campylomormyeus%20Rhynchophorusa" TargetMode="External"/><Relationship Id="rId236" Type="http://schemas.openxmlformats.org/officeDocument/2006/relationships/hyperlink" Target="http://images.google.de/images?q=Heterotis%20Niloticusb" TargetMode="External"/><Relationship Id="rId257" Type="http://schemas.openxmlformats.org/officeDocument/2006/relationships/hyperlink" Target="http://images.google.de/images?q=Parailia%20Longifilisa" TargetMode="External"/><Relationship Id="rId278" Type="http://schemas.openxmlformats.org/officeDocument/2006/relationships/hyperlink" Target="http://images.google.de/images?q=Protopterus%20Dolloi%20b" TargetMode="External"/><Relationship Id="rId26" Type="http://schemas.openxmlformats.org/officeDocument/2006/relationships/hyperlink" Target="http://images.google.de/images?q=Aphyosemion%20Calliurius%20a" TargetMode="External"/><Relationship Id="rId231" Type="http://schemas.openxmlformats.org/officeDocument/2006/relationships/hyperlink" Target="http://images.google.de/images?q=Epiplatys%20Chevalieria" TargetMode="External"/><Relationship Id="rId252" Type="http://schemas.openxmlformats.org/officeDocument/2006/relationships/hyperlink" Target="http://images.google.de/images?q=Nanochromis%20Pariliusc" TargetMode="External"/><Relationship Id="rId273" Type="http://schemas.openxmlformats.org/officeDocument/2006/relationships/hyperlink" Target="http://images.google.de/images?q=Polypterus%20Ornatipinnis%20b" TargetMode="External"/><Relationship Id="rId294" Type="http://schemas.openxmlformats.org/officeDocument/2006/relationships/hyperlink" Target="http://images.google.de/images?q=Synodontis%20Schoutedeniw" TargetMode="External"/><Relationship Id="rId308" Type="http://schemas.openxmlformats.org/officeDocument/2006/relationships/hyperlink" Target="http://images.google.de/images?q=Assorted" TargetMode="External"/><Relationship Id="rId329" Type="http://schemas.openxmlformats.org/officeDocument/2006/relationships/hyperlink" Target="http://images.google.de/images?q=Wind%20Scorpion%20Agugae" TargetMode="External"/><Relationship Id="rId47" Type="http://schemas.openxmlformats.org/officeDocument/2006/relationships/hyperlink" Target="http://images.google.de/images?q=African%20Barbs" TargetMode="External"/><Relationship Id="rId68" Type="http://schemas.openxmlformats.org/officeDocument/2006/relationships/hyperlink" Target="http://images.google.de/images?q=Freshwater%20Needlefish" TargetMode="External"/><Relationship Id="rId89" Type="http://schemas.openxmlformats.org/officeDocument/2006/relationships/hyperlink" Target="http://images.google.de/images?q=Tiger%20Fish" TargetMode="External"/><Relationship Id="rId112" Type="http://schemas.openxmlformats.org/officeDocument/2006/relationships/hyperlink" Target="http://images.google.de/images?q=Mormyrus%20Brachyistus%20a" TargetMode="External"/><Relationship Id="rId133" Type="http://schemas.openxmlformats.org/officeDocument/2006/relationships/hyperlink" Target="http://images.google.de/images?q=Parauchenoglonis%20machostumab" TargetMode="External"/><Relationship Id="rId154" Type="http://schemas.openxmlformats.org/officeDocument/2006/relationships/hyperlink" Target="http://images.google.de/images?q=Polypterus%20Ansorgii%20b" TargetMode="External"/><Relationship Id="rId175" Type="http://schemas.openxmlformats.org/officeDocument/2006/relationships/hyperlink" Target="http://images.google.de/images?q=Snoy-Ebunesis%20w" TargetMode="External"/><Relationship Id="rId340" Type="http://schemas.openxmlformats.org/officeDocument/2006/relationships/hyperlink" Target="http://images.google.de/images?q=Acanthurus%20sohal" TargetMode="External"/><Relationship Id="rId361" Type="http://schemas.openxmlformats.org/officeDocument/2006/relationships/printerSettings" Target="../printerSettings/printerSettings1.bin"/><Relationship Id="rId196" Type="http://schemas.openxmlformats.org/officeDocument/2006/relationships/hyperlink" Target="http://images.google.de/images?q=Thisia%20Ansorgii%20c" TargetMode="External"/><Relationship Id="rId200" Type="http://schemas.openxmlformats.org/officeDocument/2006/relationships/hyperlink" Target="http://images.google.de/images?q=Cardiosoma%20Armatus" TargetMode="External"/><Relationship Id="rId16" Type="http://schemas.openxmlformats.org/officeDocument/2006/relationships/hyperlink" Target="http://images.google.de/images?q=Achenoglanis%20Occidentalisb" TargetMode="External"/><Relationship Id="rId221" Type="http://schemas.openxmlformats.org/officeDocument/2006/relationships/hyperlink" Target="http://images.google.de/images?q=Ctenopoma%20Acutirostrisa" TargetMode="External"/><Relationship Id="rId242" Type="http://schemas.openxmlformats.org/officeDocument/2006/relationships/hyperlink" Target="http://images.google.de/images?q=Lates%20Niloticusb" TargetMode="External"/><Relationship Id="rId263" Type="http://schemas.openxmlformats.org/officeDocument/2006/relationships/hyperlink" Target="http://images.google.de/images?q=Phenacogrammus%20Breusengemia" TargetMode="External"/><Relationship Id="rId284" Type="http://schemas.openxmlformats.org/officeDocument/2006/relationships/hyperlink" Target="http://images.google.de/images?q=Synodontis%20Angelicusw" TargetMode="External"/><Relationship Id="rId319" Type="http://schemas.openxmlformats.org/officeDocument/2006/relationships/hyperlink" Target="http://images.google.de/images?q=Hercules%20Spider" TargetMode="External"/><Relationship Id="rId37" Type="http://schemas.openxmlformats.org/officeDocument/2006/relationships/hyperlink" Target="http://images.google.de/images?q=Blue%20Fish" TargetMode="External"/><Relationship Id="rId58" Type="http://schemas.openxmlformats.org/officeDocument/2006/relationships/hyperlink" Target="http://images.google.de/images?q=Cichild" TargetMode="External"/><Relationship Id="rId79" Type="http://schemas.openxmlformats.org/officeDocument/2006/relationships/hyperlink" Target="http://images.google.de/images?q=Australian%20Goby" TargetMode="External"/><Relationship Id="rId102" Type="http://schemas.openxmlformats.org/officeDocument/2006/relationships/hyperlink" Target="http://images.google.de/images?q=Nannocharax%20Latifasciatusw" TargetMode="External"/><Relationship Id="rId123" Type="http://schemas.openxmlformats.org/officeDocument/2006/relationships/hyperlink" Target="http://images.google.de/images?q=Ochenoglains%20b" TargetMode="External"/><Relationship Id="rId144" Type="http://schemas.openxmlformats.org/officeDocument/2006/relationships/hyperlink" Target="http://images.google.de/images?q=Blood%20Fish" TargetMode="External"/><Relationship Id="rId330" Type="http://schemas.openxmlformats.org/officeDocument/2006/relationships/hyperlink" Target="http://images.google.de/images?q=Solifuga%20sp." TargetMode="External"/><Relationship Id="rId90" Type="http://schemas.openxmlformats.org/officeDocument/2006/relationships/hyperlink" Target="http://images.google.de/images?q=Hydrocinus%20sp.b" TargetMode="External"/><Relationship Id="rId165" Type="http://schemas.openxmlformats.org/officeDocument/2006/relationships/hyperlink" Target="http://images.google.de/images?q=Pronothobranchius%20kiyawensisa" TargetMode="External"/><Relationship Id="rId186" Type="http://schemas.openxmlformats.org/officeDocument/2006/relationships/hyperlink" Target="http://images.google.de/images?q=Network" TargetMode="External"/><Relationship Id="rId351" Type="http://schemas.openxmlformats.org/officeDocument/2006/relationships/hyperlink" Target="http://images.google.de/images?q=Vagabond%20butterflyfish" TargetMode="External"/><Relationship Id="rId211" Type="http://schemas.openxmlformats.org/officeDocument/2006/relationships/hyperlink" Target="http://images.google.de/images?q=Bryconaethiops%20Boulangeri%20a" TargetMode="External"/><Relationship Id="rId232" Type="http://schemas.openxmlformats.org/officeDocument/2006/relationships/hyperlink" Target="http://images.google.de/images?q=Eutropiellus%20Debauwia" TargetMode="External"/><Relationship Id="rId253" Type="http://schemas.openxmlformats.org/officeDocument/2006/relationships/hyperlink" Target="http://images.google.de/images?q=Nanochromis%20Sp.%20(Leza)c" TargetMode="External"/><Relationship Id="rId274" Type="http://schemas.openxmlformats.org/officeDocument/2006/relationships/hyperlink" Target="http://images.google.de/images?q=Polypterus%20Palmasb" TargetMode="External"/><Relationship Id="rId295" Type="http://schemas.openxmlformats.org/officeDocument/2006/relationships/hyperlink" Target="http://images.google.de/images?q=Synodontis%20Solonisw" TargetMode="External"/><Relationship Id="rId309" Type="http://schemas.openxmlformats.org/officeDocument/2006/relationships/hyperlink" Target="http://images.google.de/images?q=Milliped" TargetMode="External"/><Relationship Id="rId27" Type="http://schemas.openxmlformats.org/officeDocument/2006/relationships/hyperlink" Target="http://images.google.de/images?q=Aphyosemion%20Deltahensis%20a" TargetMode="External"/><Relationship Id="rId48" Type="http://schemas.openxmlformats.org/officeDocument/2006/relationships/hyperlink" Target="http://images.google.de/images?q=Barbodes%20Callipterus%20a" TargetMode="External"/><Relationship Id="rId69" Type="http://schemas.openxmlformats.org/officeDocument/2006/relationships/hyperlink" Target="http://images.google.de/images?q=Enneacampus%20Ansorgiia" TargetMode="External"/><Relationship Id="rId113" Type="http://schemas.openxmlformats.org/officeDocument/2006/relationships/hyperlink" Target="http://images.google.de/images?q=African%20Leaf%20Fish" TargetMode="External"/><Relationship Id="rId134" Type="http://schemas.openxmlformats.org/officeDocument/2006/relationships/hyperlink" Target="http://images.google.de/images?q=Kribensis" TargetMode="External"/><Relationship Id="rId320" Type="http://schemas.openxmlformats.org/officeDocument/2006/relationships/hyperlink" Target="http://images.google.de/images?q=Hysterocrate%20Hercule" TargetMode="External"/><Relationship Id="rId80" Type="http://schemas.openxmlformats.org/officeDocument/2006/relationships/hyperlink" Target="http://images.google.de/images?q=Gobio%20Gudgeon%20a" TargetMode="External"/><Relationship Id="rId155" Type="http://schemas.openxmlformats.org/officeDocument/2006/relationships/hyperlink" Target="http://images.google.de/images?q=Polypterus" TargetMode="External"/><Relationship Id="rId176" Type="http://schemas.openxmlformats.org/officeDocument/2006/relationships/hyperlink" Target="http://images.google.de/images?q=Sylverticus" TargetMode="External"/><Relationship Id="rId197" Type="http://schemas.openxmlformats.org/officeDocument/2006/relationships/hyperlink" Target="http://images.google.de/images?q=Zebra%20Fish" TargetMode="External"/><Relationship Id="rId341" Type="http://schemas.openxmlformats.org/officeDocument/2006/relationships/hyperlink" Target="http://images.google.de/images?q=Yellowtail%20angelfish" TargetMode="External"/><Relationship Id="rId201" Type="http://schemas.openxmlformats.org/officeDocument/2006/relationships/hyperlink" Target="http://images.google.de/images?q=Big%20Shrimps" TargetMode="External"/><Relationship Id="rId222" Type="http://schemas.openxmlformats.org/officeDocument/2006/relationships/hyperlink" Target="http://images.google.de/images?q=Ctenopoma%20Ansorgiia" TargetMode="External"/><Relationship Id="rId243" Type="http://schemas.openxmlformats.org/officeDocument/2006/relationships/hyperlink" Target="http://images.google.de/images?q=Malapterus%20Electricusb" TargetMode="External"/><Relationship Id="rId264" Type="http://schemas.openxmlformats.org/officeDocument/2006/relationships/hyperlink" Target="http://images.google.de/images?q=Phenacogrammus%20Interptusa" TargetMode="External"/><Relationship Id="rId285" Type="http://schemas.openxmlformats.org/officeDocument/2006/relationships/hyperlink" Target="http://images.google.de/images?q=Synodontis%20Brichardiw" TargetMode="External"/><Relationship Id="rId17" Type="http://schemas.openxmlformats.org/officeDocument/2006/relationships/hyperlink" Target="http://images.google.de/images?q=Spotted%20Spiny%20Eel" TargetMode="External"/><Relationship Id="rId38" Type="http://schemas.openxmlformats.org/officeDocument/2006/relationships/hyperlink" Target="http://images.google.de/images?q=Aplocheilichtys%20macrophtalmusa" TargetMode="External"/><Relationship Id="rId59" Type="http://schemas.openxmlformats.org/officeDocument/2006/relationships/hyperlink" Target="http://images.google.de/images?q=Chromidotilapia%20Guntheric" TargetMode="External"/><Relationship Id="rId103" Type="http://schemas.openxmlformats.org/officeDocument/2006/relationships/hyperlink" Target="http://images.google.de/images?q=Pencil%20Fish" TargetMode="External"/><Relationship Id="rId124" Type="http://schemas.openxmlformats.org/officeDocument/2006/relationships/hyperlink" Target="http://images.google.de/images?q=Arowana" TargetMode="External"/><Relationship Id="rId310" Type="http://schemas.openxmlformats.org/officeDocument/2006/relationships/hyperlink" Target="http://images.google.de/images?q=Cambala%20Anulata" TargetMode="External"/><Relationship Id="rId70" Type="http://schemas.openxmlformats.org/officeDocument/2006/relationships/hyperlink" Target="http://images.google.de/images?q=Freshwater%20Needlefish%20Deepwater" TargetMode="External"/><Relationship Id="rId91" Type="http://schemas.openxmlformats.org/officeDocument/2006/relationships/hyperlink" Target="http://images.google.de/images?q=Dolphin" TargetMode="External"/><Relationship Id="rId145" Type="http://schemas.openxmlformats.org/officeDocument/2006/relationships/hyperlink" Target="http://images.google.de/images?q=Phractolaemus%20Ansorgiw" TargetMode="External"/><Relationship Id="rId166" Type="http://schemas.openxmlformats.org/officeDocument/2006/relationships/hyperlink" Target="http://images.google.de/images?q=Lung%20Fish" TargetMode="External"/><Relationship Id="rId187" Type="http://schemas.openxmlformats.org/officeDocument/2006/relationships/hyperlink" Target="http://images.google.de/images?q=Synodontis%20Robertsi%20a" TargetMode="External"/><Relationship Id="rId331" Type="http://schemas.openxmlformats.org/officeDocument/2006/relationships/hyperlink" Target="http://images.google.de/images?q=Poisonous%20Hairy%20Spider" TargetMode="External"/><Relationship Id="rId352" Type="http://schemas.openxmlformats.org/officeDocument/2006/relationships/hyperlink" Target="http://images.google.de/images?q=Chaetodon%20vagabundus" TargetMode="External"/><Relationship Id="rId1" Type="http://schemas.openxmlformats.org/officeDocument/2006/relationships/hyperlink" Target="http://images.google.de/images?q=Nassarius%20sp." TargetMode="External"/><Relationship Id="rId212" Type="http://schemas.openxmlformats.org/officeDocument/2006/relationships/hyperlink" Target="http://images.google.de/images?q=Caecomastacembelus%20Greshoffia" TargetMode="External"/><Relationship Id="rId233" Type="http://schemas.openxmlformats.org/officeDocument/2006/relationships/hyperlink" Target="http://images.google.de/images?q=Hemichromis%20Sp.%20Muandac" TargetMode="External"/><Relationship Id="rId254" Type="http://schemas.openxmlformats.org/officeDocument/2006/relationships/hyperlink" Target="http://images.google.de/images?q=Nanochromis%20Transvestitusc" TargetMode="External"/><Relationship Id="rId28" Type="http://schemas.openxmlformats.org/officeDocument/2006/relationships/hyperlink" Target="http://images.google.de/images?q=Aphyosemion%20Ephyolathys%20Bafatiatusa" TargetMode="External"/><Relationship Id="rId49" Type="http://schemas.openxmlformats.org/officeDocument/2006/relationships/hyperlink" Target="http://images.google.de/images?q=White%20Brachy" TargetMode="External"/><Relationship Id="rId114" Type="http://schemas.openxmlformats.org/officeDocument/2006/relationships/hyperlink" Target="http://images.google.de/images?q=Monocirrhus%20Polyacanthusc" TargetMode="External"/><Relationship Id="rId275" Type="http://schemas.openxmlformats.org/officeDocument/2006/relationships/hyperlink" Target="http://images.google.de/images?q=Polypterus%20Weeksib" TargetMode="External"/><Relationship Id="rId296" Type="http://schemas.openxmlformats.org/officeDocument/2006/relationships/hyperlink" Target="http://images.google.de/images?q=Tetraodon%20Miurus%20b" TargetMode="External"/><Relationship Id="rId300" Type="http://schemas.openxmlformats.org/officeDocument/2006/relationships/hyperlink" Target="http://images.google.de/images?q=Tilapia%20Sp.c" TargetMode="External"/><Relationship Id="rId60" Type="http://schemas.openxmlformats.org/officeDocument/2006/relationships/hyperlink" Target="http://images.google.de/images?q=Moon%20Fish" TargetMode="External"/><Relationship Id="rId81" Type="http://schemas.openxmlformats.org/officeDocument/2006/relationships/hyperlink" Target="http://images.google.de/images?q=Aba%20Fish%20(Small)" TargetMode="External"/><Relationship Id="rId135" Type="http://schemas.openxmlformats.org/officeDocument/2006/relationships/hyperlink" Target="http://images.google.de/images?q=Pelmantochromis%20Pulcherc" TargetMode="External"/><Relationship Id="rId156" Type="http://schemas.openxmlformats.org/officeDocument/2006/relationships/hyperlink" Target="http://images.google.de/images?q=Polypterus%20Delhezi%20b" TargetMode="External"/><Relationship Id="rId177" Type="http://schemas.openxmlformats.org/officeDocument/2006/relationships/hyperlink" Target="http://images.google.de/images?q=Babubus%20Sylverticusa" TargetMode="External"/><Relationship Id="rId198" Type="http://schemas.openxmlformats.org/officeDocument/2006/relationships/hyperlink" Target="http://images.google.de/images?q=Tilapia%20Maries%20c" TargetMode="External"/><Relationship Id="rId321" Type="http://schemas.openxmlformats.org/officeDocument/2006/relationships/hyperlink" Target="http://images.google.de/images?q=Praying%20Manthis" TargetMode="External"/><Relationship Id="rId342" Type="http://schemas.openxmlformats.org/officeDocument/2006/relationships/hyperlink" Target="http://images.google.de/images?q=Apolemichthys%20xanthurus" TargetMode="External"/><Relationship Id="rId202" Type="http://schemas.openxmlformats.org/officeDocument/2006/relationships/hyperlink" Target="http://images.google.de/images?q=Crustacea%20Sp." TargetMode="External"/><Relationship Id="rId223" Type="http://schemas.openxmlformats.org/officeDocument/2006/relationships/hyperlink" Target="http://images.google.de/images?q=Ctenopoma%20Congicuma" TargetMode="External"/><Relationship Id="rId244" Type="http://schemas.openxmlformats.org/officeDocument/2006/relationships/hyperlink" Target="http://images.google.de/images?q=Mastambelus%20Speciesa" TargetMode="External"/><Relationship Id="rId18" Type="http://schemas.openxmlformats.org/officeDocument/2006/relationships/hyperlink" Target="http://images.google.de/images?q=Afromastacembelus%20Frenatusb" TargetMode="External"/><Relationship Id="rId39" Type="http://schemas.openxmlformats.org/officeDocument/2006/relationships/hyperlink" Target="http://images.google.de/images?q=Lampeyes" TargetMode="External"/><Relationship Id="rId265" Type="http://schemas.openxmlformats.org/officeDocument/2006/relationships/hyperlink" Target="http://images.google.de/images?q=Phenacogrammus%20Sp.%20Kwango%20a" TargetMode="External"/><Relationship Id="rId286" Type="http://schemas.openxmlformats.org/officeDocument/2006/relationships/hyperlink" Target="http://images.google.de/images?q=Synodontis%20Caudalisw" TargetMode="External"/><Relationship Id="rId50" Type="http://schemas.openxmlformats.org/officeDocument/2006/relationships/hyperlink" Target="http://images.google.de/images?q=Brachy%20Synodontis%20Speciea" TargetMode="External"/><Relationship Id="rId104" Type="http://schemas.openxmlformats.org/officeDocument/2006/relationships/hyperlink" Target="http://images.google.de/images?q=Nannocharax%20Specie%20w" TargetMode="External"/><Relationship Id="rId125" Type="http://schemas.openxmlformats.org/officeDocument/2006/relationships/hyperlink" Target="http://images.google.de/images?q=Osteoglossum%20Bicirrhosumb" TargetMode="External"/><Relationship Id="rId146" Type="http://schemas.openxmlformats.org/officeDocument/2006/relationships/hyperlink" Target="http://images.google.de/images?q=Whiptail" TargetMode="External"/><Relationship Id="rId167" Type="http://schemas.openxmlformats.org/officeDocument/2006/relationships/hyperlink" Target="http://images.google.de/images?q=Protopterus%20Annectensudollotb" TargetMode="External"/><Relationship Id="rId188" Type="http://schemas.openxmlformats.org/officeDocument/2006/relationships/hyperlink" Target="http://images.google.de/images?q=Dwarf%20Cat%20Fish" TargetMode="External"/><Relationship Id="rId311" Type="http://schemas.openxmlformats.org/officeDocument/2006/relationships/hyperlink" Target="http://images.google.de/images?q=Land%20Crab" TargetMode="External"/><Relationship Id="rId332" Type="http://schemas.openxmlformats.org/officeDocument/2006/relationships/hyperlink" Target="http://images.google.de/images?q=Baboon%20Spider" TargetMode="External"/><Relationship Id="rId353" Type="http://schemas.openxmlformats.org/officeDocument/2006/relationships/hyperlink" Target="http://images.google.de/images?q=Schooling%20bannerfish" TargetMode="External"/><Relationship Id="rId71" Type="http://schemas.openxmlformats.org/officeDocument/2006/relationships/hyperlink" Target="http://images.google.de/images?q=Enneacampus%20Kaupia" TargetMode="External"/><Relationship Id="rId92" Type="http://schemas.openxmlformats.org/officeDocument/2006/relationships/hyperlink" Target="http://images.google.de/images?q=Imormyrus%20Longirostrisa" TargetMode="External"/><Relationship Id="rId213" Type="http://schemas.openxmlformats.org/officeDocument/2006/relationships/hyperlink" Target="http://images.google.de/images?q=Caecomastacembelus%20Sp.a" TargetMode="External"/><Relationship Id="rId234" Type="http://schemas.openxmlformats.org/officeDocument/2006/relationships/hyperlink" Target="http://images.google.de/images?q=Hemichromis%20Stelliferc" TargetMode="External"/><Relationship Id="rId2" Type="http://schemas.openxmlformats.org/officeDocument/2006/relationships/hyperlink" Target="http://images.google.de/images?q=Nassarius,%20Large%20Pacific" TargetMode="External"/><Relationship Id="rId29" Type="http://schemas.openxmlformats.org/officeDocument/2006/relationships/hyperlink" Target="http://images.google.de/images?q=Aphyosemion%20Filamentosun%20a" TargetMode="External"/><Relationship Id="rId255" Type="http://schemas.openxmlformats.org/officeDocument/2006/relationships/hyperlink" Target="http://images.google.de/images?q=Neolebias%20Sp.c" TargetMode="External"/><Relationship Id="rId276" Type="http://schemas.openxmlformats.org/officeDocument/2006/relationships/hyperlink" Target="http://images.google.de/images?q=Protopterus%20Aethiopicus%20b" TargetMode="External"/><Relationship Id="rId297" Type="http://schemas.openxmlformats.org/officeDocument/2006/relationships/hyperlink" Target="http://images.google.de/images?q=Puffer" TargetMode="External"/><Relationship Id="rId40" Type="http://schemas.openxmlformats.org/officeDocument/2006/relationships/hyperlink" Target="http://images.google.de/images?q=Apocheilichtys%20a" TargetMode="External"/><Relationship Id="rId115" Type="http://schemas.openxmlformats.org/officeDocument/2006/relationships/hyperlink" Target="http://images.google.de/images?q=Mono%20Sebae" TargetMode="External"/><Relationship Id="rId136" Type="http://schemas.openxmlformats.org/officeDocument/2006/relationships/hyperlink" Target="http://images.google.de/images?q=Kribensis%20Redbelly" TargetMode="External"/><Relationship Id="rId157" Type="http://schemas.openxmlformats.org/officeDocument/2006/relationships/hyperlink" Target="http://images.google.de/images?q=Polypterus%20Palmas%20b" TargetMode="External"/><Relationship Id="rId178" Type="http://schemas.openxmlformats.org/officeDocument/2006/relationships/hyperlink" Target="http://images.google.de/images?q=Brack%20Fish" TargetMode="External"/><Relationship Id="rId301" Type="http://schemas.openxmlformats.org/officeDocument/2006/relationships/hyperlink" Target="http://images.google.de/images?q=Tylochromis%20Latelarisc" TargetMode="External"/><Relationship Id="rId322" Type="http://schemas.openxmlformats.org/officeDocument/2006/relationships/hyperlink" Target="http://images.google.de/images?q=Mantis%20religiosa%20eichleri" TargetMode="External"/><Relationship Id="rId343" Type="http://schemas.openxmlformats.org/officeDocument/2006/relationships/hyperlink" Target="http://images.google.de/images?q=Blacktail%20butterflyfish" TargetMode="External"/><Relationship Id="rId61" Type="http://schemas.openxmlformats.org/officeDocument/2006/relationships/hyperlink" Target="http://images.google.de/images?q=Citharinus%20Citharus%20b" TargetMode="External"/><Relationship Id="rId82" Type="http://schemas.openxmlformats.org/officeDocument/2006/relationships/hyperlink" Target="http://images.google.de/images?q=Gymnarchus%20Niloticus%20b" TargetMode="External"/><Relationship Id="rId199" Type="http://schemas.openxmlformats.org/officeDocument/2006/relationships/hyperlink" Target="http://images.google.de/images?q=Land%20Crab/Rainbowcrab" TargetMode="External"/><Relationship Id="rId203" Type="http://schemas.openxmlformats.org/officeDocument/2006/relationships/hyperlink" Target="http://images.google.de/images?q=Shrimp%20Cray%20Fish" TargetMode="External"/><Relationship Id="rId19" Type="http://schemas.openxmlformats.org/officeDocument/2006/relationships/hyperlink" Target="http://images.google.de/images?q=Filamentosus" TargetMode="External"/><Relationship Id="rId224" Type="http://schemas.openxmlformats.org/officeDocument/2006/relationships/hyperlink" Target="http://images.google.de/images?q=Ctenopoma%20Fasiolatuma" TargetMode="External"/><Relationship Id="rId245" Type="http://schemas.openxmlformats.org/officeDocument/2006/relationships/hyperlink" Target="http://images.google.de/images?q=Microsynodontisa" TargetMode="External"/><Relationship Id="rId266" Type="http://schemas.openxmlformats.org/officeDocument/2006/relationships/hyperlink" Target="http://images.google.de/images?q=Phractura%20Sp.%20Kinsuka%20w" TargetMode="External"/><Relationship Id="rId287" Type="http://schemas.openxmlformats.org/officeDocument/2006/relationships/hyperlink" Target="http://images.google.de/images?q=Synodontis%20Contractusw" TargetMode="External"/><Relationship Id="rId30" Type="http://schemas.openxmlformats.org/officeDocument/2006/relationships/hyperlink" Target="http://images.google.de/images?q=Aphyosemion%20Gardneri%20a" TargetMode="External"/><Relationship Id="rId105" Type="http://schemas.openxmlformats.org/officeDocument/2006/relationships/hyperlink" Target="http://images.google.de/images?q=Megalop" TargetMode="External"/><Relationship Id="rId126" Type="http://schemas.openxmlformats.org/officeDocument/2006/relationships/hyperlink" Target="http://images.google.de/images?q=Butterfly" TargetMode="External"/><Relationship Id="rId147" Type="http://schemas.openxmlformats.org/officeDocument/2006/relationships/hyperlink" Target="http://images.google.de/images?q=Phractura%20Ansorgii%20w" TargetMode="External"/><Relationship Id="rId168" Type="http://schemas.openxmlformats.org/officeDocument/2006/relationships/hyperlink" Target="http://images.google.de/images?q=Marine%20Zebra" TargetMode="External"/><Relationship Id="rId312" Type="http://schemas.openxmlformats.org/officeDocument/2006/relationships/hyperlink" Target="http://images.google.de/images?q=Cardiosoma%20Armatum%20Gecarcinus" TargetMode="External"/><Relationship Id="rId333" Type="http://schemas.openxmlformats.org/officeDocument/2006/relationships/hyperlink" Target="http://images.google.de/images?q=Tarantula%20sp." TargetMode="External"/><Relationship Id="rId354" Type="http://schemas.openxmlformats.org/officeDocument/2006/relationships/hyperlink" Target="http://images.google.de/images?q=Heniochus%20diphreutes" TargetMode="External"/><Relationship Id="rId51" Type="http://schemas.openxmlformats.org/officeDocument/2006/relationships/hyperlink" Target="http://images.google.de/images?q=Bush%20Fish" TargetMode="External"/><Relationship Id="rId72" Type="http://schemas.openxmlformats.org/officeDocument/2006/relationships/hyperlink" Target="http://images.google.de/images?q=Debauwie" TargetMode="External"/><Relationship Id="rId93" Type="http://schemas.openxmlformats.org/officeDocument/2006/relationships/hyperlink" Target="http://images.google.de/images?q=Knife%20Fish" TargetMode="External"/><Relationship Id="rId189" Type="http://schemas.openxmlformats.org/officeDocument/2006/relationships/hyperlink" Target="http://images.google.de/images?q=Synodontis%20Spa" TargetMode="External"/><Relationship Id="rId3" Type="http://schemas.openxmlformats.org/officeDocument/2006/relationships/hyperlink" Target="http://images.google.de/images?q=Turbo%20fluctuosus" TargetMode="External"/><Relationship Id="rId214" Type="http://schemas.openxmlformats.org/officeDocument/2006/relationships/hyperlink" Target="http://images.google.de/images?q=Campylomormyrus%20Alcesa" TargetMode="External"/><Relationship Id="rId235" Type="http://schemas.openxmlformats.org/officeDocument/2006/relationships/hyperlink" Target="http://images.google.de/images?q=Hemigrammopetersius%20Caudalis%20a" TargetMode="External"/><Relationship Id="rId256" Type="http://schemas.openxmlformats.org/officeDocument/2006/relationships/hyperlink" Target="http://images.google.de/images?q=Orthochromis%20Polyacanthusc" TargetMode="External"/><Relationship Id="rId277" Type="http://schemas.openxmlformats.org/officeDocument/2006/relationships/hyperlink" Target="http://images.google.de/images?q=Protopterus%20Albinob" TargetMode="External"/><Relationship Id="rId298" Type="http://schemas.openxmlformats.org/officeDocument/2006/relationships/hyperlink" Target="http://images.google.de/images?q=Tetraodon%20Sp.%20Mbub" TargetMode="External"/><Relationship Id="rId116" Type="http://schemas.openxmlformats.org/officeDocument/2006/relationships/hyperlink" Target="http://images.google.de/images?q=Monodactylus%20Sebaea" TargetMode="External"/><Relationship Id="rId137" Type="http://schemas.openxmlformats.org/officeDocument/2006/relationships/hyperlink" Target="http://images.google.de/images?q=Pelvicachromis%20Taeniatusc" TargetMode="External"/><Relationship Id="rId158" Type="http://schemas.openxmlformats.org/officeDocument/2006/relationships/hyperlink" Target="http://images.google.de/images?q=Polypterus" TargetMode="External"/><Relationship Id="rId302" Type="http://schemas.openxmlformats.org/officeDocument/2006/relationships/hyperlink" Target="http://images.google.de/images?q=Xenomystus%20Nigriventrisa" TargetMode="External"/><Relationship Id="rId323" Type="http://schemas.openxmlformats.org/officeDocument/2006/relationships/hyperlink" Target="http://images.google.de/images?q=Manthis" TargetMode="External"/><Relationship Id="rId344" Type="http://schemas.openxmlformats.org/officeDocument/2006/relationships/hyperlink" Target="http://images.google.de/images?q=Chaetodon%20austriacus" TargetMode="External"/><Relationship Id="rId20" Type="http://schemas.openxmlformats.org/officeDocument/2006/relationships/hyperlink" Target="http://images.google.de/images?q=Aphesinuon%20Filamentosusa" TargetMode="External"/><Relationship Id="rId41" Type="http://schemas.openxmlformats.org/officeDocument/2006/relationships/hyperlink" Target="http://images.google.de/images?q=Aplocheilichthys" TargetMode="External"/><Relationship Id="rId62" Type="http://schemas.openxmlformats.org/officeDocument/2006/relationships/hyperlink" Target="http://images.google.de/images?q=Clarias%20Cat" TargetMode="External"/><Relationship Id="rId83" Type="http://schemas.openxmlformats.org/officeDocument/2006/relationships/hyperlink" Target="http://images.google.de/images?q=Six%20Points" TargetMode="External"/><Relationship Id="rId179" Type="http://schemas.openxmlformats.org/officeDocument/2006/relationships/hyperlink" Target="http://images.google.de/images?q=Synodontis%20a" TargetMode="External"/><Relationship Id="rId190" Type="http://schemas.openxmlformats.org/officeDocument/2006/relationships/hyperlink" Target="http://images.google.de/images?q=Red%20Tail%20Cat%20Fish" TargetMode="External"/><Relationship Id="rId204" Type="http://schemas.openxmlformats.org/officeDocument/2006/relationships/hyperlink" Target="http://images.google.de/images?q=Rare%20Shrimp" TargetMode="External"/><Relationship Id="rId225" Type="http://schemas.openxmlformats.org/officeDocument/2006/relationships/hyperlink" Target="http://images.google.de/images?q=Ctenopoma%20Oxyrhynchusa" TargetMode="External"/><Relationship Id="rId246" Type="http://schemas.openxmlformats.org/officeDocument/2006/relationships/hyperlink" Target="http://images.google.de/images?q=Mormyrops%20Boulengerib" TargetMode="External"/><Relationship Id="rId267" Type="http://schemas.openxmlformats.org/officeDocument/2006/relationships/hyperlink" Target="http://images.google.de/images?q=Guppy%20Wild" TargetMode="External"/><Relationship Id="rId288" Type="http://schemas.openxmlformats.org/officeDocument/2006/relationships/hyperlink" Target="http://images.google.de/images?q=Synodontis%20Decorus%20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indexed="13"/>
  </sheetPr>
  <dimension ref="A1:AA697"/>
  <sheetViews>
    <sheetView tabSelected="1" topLeftCell="A181" workbookViewId="0">
      <selection activeCell="A198" sqref="A198"/>
    </sheetView>
  </sheetViews>
  <sheetFormatPr baseColWidth="10" defaultRowHeight="13.5" customHeight="1"/>
  <cols>
    <col min="1" max="1" width="11.42578125" style="198"/>
    <col min="2" max="2" width="28.28515625" style="198" customWidth="1"/>
    <col min="3" max="3" width="32.85546875" style="198" customWidth="1"/>
    <col min="4" max="5" width="10.5703125" style="198" customWidth="1"/>
    <col min="6" max="6" width="11.42578125" style="198"/>
    <col min="7" max="16384" width="11.42578125" style="10"/>
  </cols>
  <sheetData>
    <row r="1" spans="1:27" ht="13.5" customHeight="1">
      <c r="A1" s="1" t="s">
        <v>0</v>
      </c>
      <c r="B1" s="2" t="s">
        <v>1</v>
      </c>
      <c r="C1" s="2" t="s">
        <v>2</v>
      </c>
      <c r="D1" s="2"/>
      <c r="E1" s="2"/>
      <c r="F1" s="1" t="s">
        <v>3</v>
      </c>
      <c r="G1" s="3" t="s">
        <v>4</v>
      </c>
      <c r="H1" s="1" t="s">
        <v>5</v>
      </c>
      <c r="I1" s="4" t="s">
        <v>6</v>
      </c>
      <c r="J1" s="2" t="s">
        <v>7</v>
      </c>
      <c r="K1" s="5" t="s">
        <v>8</v>
      </c>
      <c r="L1" s="6" t="s">
        <v>9</v>
      </c>
      <c r="M1" s="7" t="s">
        <v>10</v>
      </c>
      <c r="N1" s="8"/>
      <c r="O1" s="9"/>
      <c r="P1" s="9"/>
    </row>
    <row r="2" spans="1:27" ht="13.5" customHeight="1">
      <c r="A2" s="11"/>
      <c r="B2" s="11" t="s">
        <v>11</v>
      </c>
      <c r="C2" s="11"/>
      <c r="D2" s="11"/>
      <c r="E2" s="11"/>
      <c r="F2" s="12"/>
      <c r="G2" s="13"/>
      <c r="H2" s="14"/>
      <c r="I2" s="14"/>
      <c r="J2" s="14"/>
      <c r="K2" s="14"/>
      <c r="L2" s="14"/>
      <c r="AA2" s="11"/>
    </row>
    <row r="3" spans="1:27" ht="13.5" customHeight="1">
      <c r="A3" s="9" t="s">
        <v>12</v>
      </c>
      <c r="B3" s="15" t="s">
        <v>13</v>
      </c>
      <c r="C3" s="15" t="s">
        <v>14</v>
      </c>
      <c r="D3" s="9" t="s">
        <v>15</v>
      </c>
      <c r="E3" s="16"/>
      <c r="F3" s="17">
        <v>500</v>
      </c>
      <c r="G3" s="18">
        <v>1.05</v>
      </c>
      <c r="H3" s="19"/>
      <c r="I3" s="20">
        <f t="shared" ref="I3:I58" si="0">IFERROR(IF(G3&lt;&gt;"",H3*G3,""),"")</f>
        <v>0</v>
      </c>
      <c r="J3" s="21">
        <f t="shared" ref="J3:J58" si="1">IF(G3&lt;&gt;"",ROUND(18/F3,2),"")</f>
        <v>0.04</v>
      </c>
      <c r="K3" s="22">
        <f t="shared" ref="K3:K58" si="2">IFERROR(IF(G3&lt;&gt;"",H3*J3,""),"")</f>
        <v>0</v>
      </c>
      <c r="L3" s="14"/>
      <c r="M3" s="220" t="str">
        <f t="shared" ref="M3:M66" si="3">M2&amp;IFERROR(IF(H3*1&gt;0,A3&amp;"#"&amp;H3&amp;"$",""),"")</f>
        <v/>
      </c>
      <c r="N3" s="23" t="str">
        <f ca="1">IFERROR(VLOOKUP(A3,INDIRECT("F"&amp;MATCH("Listenende",$A:$A,0)+73):INDIRECT("G"&amp;MATCH("Listenende",$A:$A,0)+200),2,FALSE),"")</f>
        <v/>
      </c>
      <c r="O3" s="24" t="s">
        <v>16</v>
      </c>
      <c r="AA3" s="16" t="s">
        <v>17</v>
      </c>
    </row>
    <row r="4" spans="1:27" ht="13.5" customHeight="1">
      <c r="A4" s="9" t="s">
        <v>18</v>
      </c>
      <c r="B4" s="15" t="s">
        <v>19</v>
      </c>
      <c r="C4" s="15" t="s">
        <v>20</v>
      </c>
      <c r="D4" s="9" t="s">
        <v>15</v>
      </c>
      <c r="E4" s="16"/>
      <c r="F4" s="17">
        <v>400</v>
      </c>
      <c r="G4" s="18">
        <v>0.75</v>
      </c>
      <c r="H4" s="19"/>
      <c r="I4" s="20">
        <f t="shared" si="0"/>
        <v>0</v>
      </c>
      <c r="J4" s="21">
        <f t="shared" si="1"/>
        <v>0.05</v>
      </c>
      <c r="K4" s="22">
        <f t="shared" si="2"/>
        <v>0</v>
      </c>
      <c r="L4" s="14"/>
      <c r="M4" s="220" t="str">
        <f t="shared" si="3"/>
        <v/>
      </c>
      <c r="N4" s="23" t="str">
        <f ca="1">IFERROR(VLOOKUP(A4,INDIRECT("F"&amp;MATCH("Listenende",$A:$A,0)+73):INDIRECT("G"&amp;MATCH("Listenende",$A:$A,0)+200),2,FALSE),"")</f>
        <v/>
      </c>
      <c r="O4" s="24" t="s">
        <v>16</v>
      </c>
      <c r="AA4" s="16" t="s">
        <v>17</v>
      </c>
    </row>
    <row r="5" spans="1:27" ht="13.5" customHeight="1">
      <c r="A5" s="9" t="s">
        <v>21</v>
      </c>
      <c r="B5" s="9" t="s">
        <v>19</v>
      </c>
      <c r="C5" s="15" t="s">
        <v>22</v>
      </c>
      <c r="D5" s="9" t="s">
        <v>15</v>
      </c>
      <c r="E5" s="16"/>
      <c r="F5" s="17">
        <v>1000</v>
      </c>
      <c r="G5" s="18">
        <v>0.9</v>
      </c>
      <c r="H5" s="19"/>
      <c r="I5" s="20">
        <f t="shared" si="0"/>
        <v>0</v>
      </c>
      <c r="J5" s="21">
        <f t="shared" si="1"/>
        <v>0.02</v>
      </c>
      <c r="K5" s="22">
        <f t="shared" si="2"/>
        <v>0</v>
      </c>
      <c r="L5" s="14"/>
      <c r="M5" s="220" t="str">
        <f t="shared" si="3"/>
        <v/>
      </c>
      <c r="N5" s="23" t="str">
        <f ca="1">IFERROR(VLOOKUP(A5,INDIRECT("F"&amp;MATCH("Listenende",$A:$A,0)+73):INDIRECT("G"&amp;MATCH("Listenende",$A:$A,0)+200),2,FALSE),"")</f>
        <v/>
      </c>
      <c r="O5" s="24" t="s">
        <v>16</v>
      </c>
      <c r="AA5" s="16" t="s">
        <v>17</v>
      </c>
    </row>
    <row r="6" spans="1:27" ht="13.5" customHeight="1">
      <c r="A6" s="9" t="s">
        <v>23</v>
      </c>
      <c r="B6" s="9" t="s">
        <v>19</v>
      </c>
      <c r="C6" s="15" t="s">
        <v>24</v>
      </c>
      <c r="D6" s="9" t="s">
        <v>15</v>
      </c>
      <c r="E6" s="16"/>
      <c r="F6" s="17">
        <v>500</v>
      </c>
      <c r="G6" s="18">
        <v>0.75</v>
      </c>
      <c r="H6" s="19"/>
      <c r="I6" s="20">
        <f t="shared" si="0"/>
        <v>0</v>
      </c>
      <c r="J6" s="21">
        <f t="shared" si="1"/>
        <v>0.04</v>
      </c>
      <c r="K6" s="22">
        <f t="shared" si="2"/>
        <v>0</v>
      </c>
      <c r="L6" s="14"/>
      <c r="M6" s="220" t="str">
        <f t="shared" si="3"/>
        <v/>
      </c>
      <c r="N6" s="23" t="str">
        <f ca="1">IFERROR(VLOOKUP(A6,INDIRECT("F"&amp;MATCH("Listenende",$A:$A,0)+73):INDIRECT("G"&amp;MATCH("Listenende",$A:$A,0)+200),2,FALSE),"")</f>
        <v/>
      </c>
      <c r="O6" s="24" t="s">
        <v>16</v>
      </c>
      <c r="AA6" s="16" t="s">
        <v>17</v>
      </c>
    </row>
    <row r="7" spans="1:27" ht="13.5" customHeight="1">
      <c r="A7" s="9" t="s">
        <v>25</v>
      </c>
      <c r="B7" s="9" t="s">
        <v>19</v>
      </c>
      <c r="C7" s="15" t="s">
        <v>26</v>
      </c>
      <c r="D7" s="9" t="s">
        <v>15</v>
      </c>
      <c r="E7" s="16"/>
      <c r="F7" s="17">
        <v>500</v>
      </c>
      <c r="G7" s="18">
        <v>0.9</v>
      </c>
      <c r="H7" s="19"/>
      <c r="I7" s="20">
        <f t="shared" si="0"/>
        <v>0</v>
      </c>
      <c r="J7" s="21">
        <f t="shared" si="1"/>
        <v>0.04</v>
      </c>
      <c r="K7" s="22">
        <f t="shared" si="2"/>
        <v>0</v>
      </c>
      <c r="L7" s="14"/>
      <c r="M7" s="220" t="str">
        <f t="shared" si="3"/>
        <v/>
      </c>
      <c r="N7" s="23" t="str">
        <f ca="1">IFERROR(VLOOKUP(A7,INDIRECT("F"&amp;MATCH("Listenende",$A:$A,0)+73):INDIRECT("G"&amp;MATCH("Listenende",$A:$A,0)+200),2,FALSE),"")</f>
        <v/>
      </c>
      <c r="O7" s="24" t="s">
        <v>16</v>
      </c>
      <c r="AA7" s="16" t="s">
        <v>17</v>
      </c>
    </row>
    <row r="8" spans="1:27" ht="13.5" customHeight="1">
      <c r="A8" s="9" t="s">
        <v>27</v>
      </c>
      <c r="B8" s="9" t="s">
        <v>19</v>
      </c>
      <c r="C8" s="15" t="s">
        <v>28</v>
      </c>
      <c r="D8" s="9" t="s">
        <v>15</v>
      </c>
      <c r="E8" s="16"/>
      <c r="F8" s="17">
        <v>400</v>
      </c>
      <c r="G8" s="18">
        <v>0.75</v>
      </c>
      <c r="H8" s="19"/>
      <c r="I8" s="20">
        <f t="shared" si="0"/>
        <v>0</v>
      </c>
      <c r="J8" s="21">
        <f t="shared" si="1"/>
        <v>0.05</v>
      </c>
      <c r="K8" s="22">
        <f t="shared" si="2"/>
        <v>0</v>
      </c>
      <c r="L8" s="14"/>
      <c r="M8" s="220" t="str">
        <f t="shared" si="3"/>
        <v/>
      </c>
      <c r="N8" s="23" t="str">
        <f ca="1">IFERROR(VLOOKUP(A8,INDIRECT("F"&amp;MATCH("Listenende",$A:$A,0)+73):INDIRECT("G"&amp;MATCH("Listenende",$A:$A,0)+200),2,FALSE),"")</f>
        <v/>
      </c>
      <c r="O8" s="24" t="s">
        <v>16</v>
      </c>
      <c r="AA8" s="16" t="s">
        <v>17</v>
      </c>
    </row>
    <row r="9" spans="1:27" ht="13.5" customHeight="1">
      <c r="A9" s="9" t="s">
        <v>29</v>
      </c>
      <c r="B9" s="9" t="s">
        <v>19</v>
      </c>
      <c r="C9" s="15" t="s">
        <v>30</v>
      </c>
      <c r="D9" s="9" t="s">
        <v>31</v>
      </c>
      <c r="E9" s="16"/>
      <c r="F9" s="17">
        <v>100</v>
      </c>
      <c r="G9" s="18">
        <v>1.5</v>
      </c>
      <c r="H9" s="19"/>
      <c r="I9" s="20">
        <f t="shared" si="0"/>
        <v>0</v>
      </c>
      <c r="J9" s="21">
        <f t="shared" si="1"/>
        <v>0.18</v>
      </c>
      <c r="K9" s="22">
        <f t="shared" si="2"/>
        <v>0</v>
      </c>
      <c r="L9" s="14"/>
      <c r="M9" s="220" t="str">
        <f t="shared" si="3"/>
        <v/>
      </c>
      <c r="N9" s="23" t="str">
        <f ca="1">IFERROR(VLOOKUP(A9,INDIRECT("F"&amp;MATCH("Listenende",$A:$A,0)+73):INDIRECT("G"&amp;MATCH("Listenende",$A:$A,0)+200),2,FALSE),"")</f>
        <v/>
      </c>
      <c r="O9" s="24" t="s">
        <v>16</v>
      </c>
      <c r="AA9" s="16" t="s">
        <v>17</v>
      </c>
    </row>
    <row r="10" spans="1:27" ht="13.5" customHeight="1">
      <c r="A10" s="9" t="s">
        <v>32</v>
      </c>
      <c r="B10" s="9" t="s">
        <v>19</v>
      </c>
      <c r="C10" s="15" t="s">
        <v>33</v>
      </c>
      <c r="D10" s="9" t="s">
        <v>15</v>
      </c>
      <c r="E10" s="16"/>
      <c r="F10" s="17">
        <v>500</v>
      </c>
      <c r="G10" s="18">
        <v>0.9</v>
      </c>
      <c r="H10" s="19"/>
      <c r="I10" s="20">
        <f t="shared" si="0"/>
        <v>0</v>
      </c>
      <c r="J10" s="21">
        <f t="shared" si="1"/>
        <v>0.04</v>
      </c>
      <c r="K10" s="22">
        <f t="shared" si="2"/>
        <v>0</v>
      </c>
      <c r="L10" s="14"/>
      <c r="M10" s="220" t="str">
        <f t="shared" si="3"/>
        <v/>
      </c>
      <c r="N10" s="23" t="str">
        <f ca="1">IFERROR(VLOOKUP(A10,INDIRECT("F"&amp;MATCH("Listenende",$A:$A,0)+73):INDIRECT("G"&amp;MATCH("Listenende",$A:$A,0)+200),2,FALSE),"")</f>
        <v/>
      </c>
      <c r="O10" s="24" t="s">
        <v>16</v>
      </c>
      <c r="AA10" s="16" t="s">
        <v>17</v>
      </c>
    </row>
    <row r="11" spans="1:27" ht="13.5" customHeight="1">
      <c r="A11" s="9" t="s">
        <v>34</v>
      </c>
      <c r="B11" s="9" t="s">
        <v>19</v>
      </c>
      <c r="C11" s="15" t="s">
        <v>35</v>
      </c>
      <c r="D11" s="9" t="s">
        <v>15</v>
      </c>
      <c r="E11" s="16"/>
      <c r="F11" s="17">
        <v>400</v>
      </c>
      <c r="G11" s="18">
        <v>0.75</v>
      </c>
      <c r="H11" s="19"/>
      <c r="I11" s="20">
        <f t="shared" si="0"/>
        <v>0</v>
      </c>
      <c r="J11" s="21">
        <f t="shared" si="1"/>
        <v>0.05</v>
      </c>
      <c r="K11" s="22">
        <f t="shared" si="2"/>
        <v>0</v>
      </c>
      <c r="L11" s="14"/>
      <c r="M11" s="220" t="str">
        <f t="shared" si="3"/>
        <v/>
      </c>
      <c r="N11" s="23" t="str">
        <f ca="1">IFERROR(VLOOKUP(A11,INDIRECT("F"&amp;MATCH("Listenende",$A:$A,0)+73):INDIRECT("G"&amp;MATCH("Listenende",$A:$A,0)+200),2,FALSE),"")</f>
        <v/>
      </c>
      <c r="O11" s="24" t="s">
        <v>16</v>
      </c>
      <c r="AA11" s="16" t="s">
        <v>17</v>
      </c>
    </row>
    <row r="12" spans="1:27" ht="13.5" customHeight="1">
      <c r="A12" s="9" t="s">
        <v>36</v>
      </c>
      <c r="B12" s="9" t="s">
        <v>19</v>
      </c>
      <c r="C12" s="15" t="s">
        <v>37</v>
      </c>
      <c r="D12" s="9" t="s">
        <v>15</v>
      </c>
      <c r="E12" s="16"/>
      <c r="F12" s="17">
        <v>500</v>
      </c>
      <c r="G12" s="18">
        <v>0.9</v>
      </c>
      <c r="H12" s="19"/>
      <c r="I12" s="20">
        <f t="shared" si="0"/>
        <v>0</v>
      </c>
      <c r="J12" s="21">
        <f t="shared" si="1"/>
        <v>0.04</v>
      </c>
      <c r="K12" s="22">
        <f t="shared" si="2"/>
        <v>0</v>
      </c>
      <c r="L12" s="14"/>
      <c r="M12" s="220" t="str">
        <f t="shared" si="3"/>
        <v/>
      </c>
      <c r="N12" s="23" t="str">
        <f ca="1">IFERROR(VLOOKUP(A12,INDIRECT("F"&amp;MATCH("Listenende",$A:$A,0)+73):INDIRECT("G"&amp;MATCH("Listenende",$A:$A,0)+200),2,FALSE),"")</f>
        <v/>
      </c>
      <c r="O12" s="24" t="s">
        <v>16</v>
      </c>
      <c r="AA12" s="16" t="s">
        <v>17</v>
      </c>
    </row>
    <row r="13" spans="1:27" ht="13.5" customHeight="1">
      <c r="A13" s="9" t="s">
        <v>38</v>
      </c>
      <c r="B13" s="9" t="s">
        <v>19</v>
      </c>
      <c r="C13" s="15" t="s">
        <v>39</v>
      </c>
      <c r="D13" s="9" t="s">
        <v>15</v>
      </c>
      <c r="E13" s="16"/>
      <c r="F13" s="17">
        <v>300</v>
      </c>
      <c r="G13" s="18">
        <v>0.75</v>
      </c>
      <c r="H13" s="19"/>
      <c r="I13" s="20">
        <f t="shared" si="0"/>
        <v>0</v>
      </c>
      <c r="J13" s="21">
        <f t="shared" si="1"/>
        <v>0.06</v>
      </c>
      <c r="K13" s="22">
        <f t="shared" si="2"/>
        <v>0</v>
      </c>
      <c r="L13" s="14"/>
      <c r="M13" s="220" t="str">
        <f t="shared" si="3"/>
        <v/>
      </c>
      <c r="N13" s="23" t="str">
        <f ca="1">IFERROR(VLOOKUP(A13,INDIRECT("F"&amp;MATCH("Listenende",$A:$A,0)+73):INDIRECT("G"&amp;MATCH("Listenende",$A:$A,0)+200),2,FALSE),"")</f>
        <v/>
      </c>
      <c r="O13" s="24" t="s">
        <v>16</v>
      </c>
      <c r="AA13" s="16" t="s">
        <v>17</v>
      </c>
    </row>
    <row r="14" spans="1:27" ht="13.5" customHeight="1">
      <c r="A14" s="9" t="s">
        <v>40</v>
      </c>
      <c r="B14" s="9" t="s">
        <v>19</v>
      </c>
      <c r="C14" s="15" t="s">
        <v>41</v>
      </c>
      <c r="D14" s="9" t="s">
        <v>15</v>
      </c>
      <c r="E14" s="16"/>
      <c r="F14" s="17">
        <v>400</v>
      </c>
      <c r="G14" s="18">
        <v>0.6</v>
      </c>
      <c r="H14" s="19"/>
      <c r="I14" s="20">
        <f t="shared" si="0"/>
        <v>0</v>
      </c>
      <c r="J14" s="21">
        <f t="shared" si="1"/>
        <v>0.05</v>
      </c>
      <c r="K14" s="22">
        <f t="shared" si="2"/>
        <v>0</v>
      </c>
      <c r="L14" s="14"/>
      <c r="M14" s="220" t="str">
        <f t="shared" si="3"/>
        <v/>
      </c>
      <c r="N14" s="23" t="str">
        <f ca="1">IFERROR(VLOOKUP(A14,INDIRECT("F"&amp;MATCH("Listenende",$A:$A,0)+73):INDIRECT("G"&amp;MATCH("Listenende",$A:$A,0)+200),2,FALSE),"")</f>
        <v/>
      </c>
      <c r="O14" s="24" t="s">
        <v>16</v>
      </c>
      <c r="AA14" s="16" t="s">
        <v>17</v>
      </c>
    </row>
    <row r="15" spans="1:27" ht="13.5" customHeight="1">
      <c r="A15" s="9" t="s">
        <v>42</v>
      </c>
      <c r="B15" s="9" t="s">
        <v>19</v>
      </c>
      <c r="C15" s="15" t="s">
        <v>43</v>
      </c>
      <c r="D15" s="9" t="s">
        <v>15</v>
      </c>
      <c r="E15" s="16"/>
      <c r="F15" s="17">
        <v>300</v>
      </c>
      <c r="G15" s="18">
        <v>0.9</v>
      </c>
      <c r="H15" s="19"/>
      <c r="I15" s="20">
        <f t="shared" si="0"/>
        <v>0</v>
      </c>
      <c r="J15" s="21">
        <f t="shared" si="1"/>
        <v>0.06</v>
      </c>
      <c r="K15" s="22">
        <f t="shared" si="2"/>
        <v>0</v>
      </c>
      <c r="L15" s="14"/>
      <c r="M15" s="220" t="str">
        <f t="shared" si="3"/>
        <v/>
      </c>
      <c r="N15" s="23" t="str">
        <f ca="1">IFERROR(VLOOKUP(A15,INDIRECT("F"&amp;MATCH("Listenende",$A:$A,0)+73):INDIRECT("G"&amp;MATCH("Listenende",$A:$A,0)+200),2,FALSE),"")</f>
        <v/>
      </c>
      <c r="O15" s="24" t="s">
        <v>16</v>
      </c>
      <c r="AA15" s="16" t="s">
        <v>17</v>
      </c>
    </row>
    <row r="16" spans="1:27" ht="13.5" customHeight="1">
      <c r="A16" s="9" t="s">
        <v>44</v>
      </c>
      <c r="B16" s="9" t="s">
        <v>19</v>
      </c>
      <c r="C16" s="15" t="s">
        <v>45</v>
      </c>
      <c r="D16" s="9" t="s">
        <v>15</v>
      </c>
      <c r="E16" s="16"/>
      <c r="F16" s="17">
        <v>500</v>
      </c>
      <c r="G16" s="18">
        <v>0.9</v>
      </c>
      <c r="H16" s="19"/>
      <c r="I16" s="20">
        <f t="shared" si="0"/>
        <v>0</v>
      </c>
      <c r="J16" s="21">
        <f t="shared" si="1"/>
        <v>0.04</v>
      </c>
      <c r="K16" s="22">
        <f t="shared" si="2"/>
        <v>0</v>
      </c>
      <c r="L16" s="14"/>
      <c r="M16" s="220" t="str">
        <f t="shared" si="3"/>
        <v/>
      </c>
      <c r="N16" s="23" t="str">
        <f ca="1">IFERROR(VLOOKUP(A16,INDIRECT("F"&amp;MATCH("Listenende",$A:$A,0)+73):INDIRECT("G"&amp;MATCH("Listenende",$A:$A,0)+200),2,FALSE),"")</f>
        <v/>
      </c>
      <c r="O16" s="24" t="s">
        <v>16</v>
      </c>
      <c r="AA16" s="16" t="s">
        <v>17</v>
      </c>
    </row>
    <row r="17" spans="1:27" ht="13.5" customHeight="1">
      <c r="A17" s="9" t="s">
        <v>46</v>
      </c>
      <c r="B17" s="9" t="s">
        <v>19</v>
      </c>
      <c r="C17" s="15" t="s">
        <v>47</v>
      </c>
      <c r="D17" s="9" t="s">
        <v>15</v>
      </c>
      <c r="E17" s="16"/>
      <c r="F17" s="17">
        <v>500</v>
      </c>
      <c r="G17" s="18">
        <v>0.75</v>
      </c>
      <c r="H17" s="19"/>
      <c r="I17" s="20">
        <f t="shared" si="0"/>
        <v>0</v>
      </c>
      <c r="J17" s="21">
        <f t="shared" si="1"/>
        <v>0.04</v>
      </c>
      <c r="K17" s="22">
        <f t="shared" si="2"/>
        <v>0</v>
      </c>
      <c r="L17" s="14"/>
      <c r="M17" s="220" t="str">
        <f t="shared" si="3"/>
        <v/>
      </c>
      <c r="N17" s="23" t="str">
        <f ca="1">IFERROR(VLOOKUP(A17,INDIRECT("F"&amp;MATCH("Listenende",$A:$A,0)+73):INDIRECT("G"&amp;MATCH("Listenende",$A:$A,0)+200),2,FALSE),"")</f>
        <v/>
      </c>
      <c r="O17" s="24" t="s">
        <v>16</v>
      </c>
      <c r="AA17" s="16" t="s">
        <v>17</v>
      </c>
    </row>
    <row r="18" spans="1:27" ht="13.5" customHeight="1">
      <c r="A18" s="9" t="s">
        <v>48</v>
      </c>
      <c r="B18" s="9" t="s">
        <v>19</v>
      </c>
      <c r="C18" s="15" t="s">
        <v>49</v>
      </c>
      <c r="D18" s="9" t="s">
        <v>15</v>
      </c>
      <c r="E18" s="16"/>
      <c r="F18" s="17">
        <v>400</v>
      </c>
      <c r="G18" s="18">
        <v>0.9</v>
      </c>
      <c r="H18" s="19"/>
      <c r="I18" s="20">
        <f t="shared" si="0"/>
        <v>0</v>
      </c>
      <c r="J18" s="21">
        <f t="shared" si="1"/>
        <v>0.05</v>
      </c>
      <c r="K18" s="22">
        <f t="shared" si="2"/>
        <v>0</v>
      </c>
      <c r="L18" s="14"/>
      <c r="M18" s="220" t="str">
        <f t="shared" si="3"/>
        <v/>
      </c>
      <c r="N18" s="23" t="str">
        <f ca="1">IFERROR(VLOOKUP(A18,INDIRECT("F"&amp;MATCH("Listenende",$A:$A,0)+73):INDIRECT("G"&amp;MATCH("Listenende",$A:$A,0)+200),2,FALSE),"")</f>
        <v/>
      </c>
      <c r="O18" s="24" t="s">
        <v>16</v>
      </c>
      <c r="AA18" s="16" t="s">
        <v>17</v>
      </c>
    </row>
    <row r="19" spans="1:27" ht="13.5" customHeight="1">
      <c r="A19" s="9" t="s">
        <v>50</v>
      </c>
      <c r="B19" s="15" t="s">
        <v>51</v>
      </c>
      <c r="C19" s="15" t="s">
        <v>52</v>
      </c>
      <c r="D19" s="9" t="s">
        <v>15</v>
      </c>
      <c r="E19" s="16"/>
      <c r="F19" s="17">
        <v>1000</v>
      </c>
      <c r="G19" s="18">
        <v>0.6</v>
      </c>
      <c r="H19" s="19"/>
      <c r="I19" s="20">
        <f t="shared" si="0"/>
        <v>0</v>
      </c>
      <c r="J19" s="21">
        <f t="shared" si="1"/>
        <v>0.02</v>
      </c>
      <c r="K19" s="22">
        <f t="shared" si="2"/>
        <v>0</v>
      </c>
      <c r="L19" s="14"/>
      <c r="M19" s="220" t="str">
        <f t="shared" si="3"/>
        <v/>
      </c>
      <c r="N19" s="23" t="str">
        <f ca="1">IFERROR(VLOOKUP(A19,INDIRECT("F"&amp;MATCH("Listenende",$A:$A,0)+73):INDIRECT("G"&amp;MATCH("Listenende",$A:$A,0)+200),2,FALSE),"")</f>
        <v/>
      </c>
      <c r="O19" s="24" t="s">
        <v>16</v>
      </c>
      <c r="AA19" s="16" t="s">
        <v>17</v>
      </c>
    </row>
    <row r="20" spans="1:27" ht="13.5" customHeight="1">
      <c r="A20" s="9" t="s">
        <v>53</v>
      </c>
      <c r="B20" s="15" t="s">
        <v>54</v>
      </c>
      <c r="C20" s="15" t="s">
        <v>55</v>
      </c>
      <c r="D20" s="9" t="s">
        <v>31</v>
      </c>
      <c r="E20" s="16"/>
      <c r="F20" s="17">
        <v>600</v>
      </c>
      <c r="G20" s="18">
        <v>1.5</v>
      </c>
      <c r="H20" s="19"/>
      <c r="I20" s="20">
        <f t="shared" si="0"/>
        <v>0</v>
      </c>
      <c r="J20" s="21">
        <f t="shared" si="1"/>
        <v>0.03</v>
      </c>
      <c r="K20" s="22">
        <f t="shared" si="2"/>
        <v>0</v>
      </c>
      <c r="L20" s="14"/>
      <c r="M20" s="220" t="str">
        <f t="shared" si="3"/>
        <v/>
      </c>
      <c r="N20" s="23" t="str">
        <f ca="1">IFERROR(VLOOKUP(A20,INDIRECT("F"&amp;MATCH("Listenende",$A:$A,0)+73):INDIRECT("G"&amp;MATCH("Listenende",$A:$A,0)+200),2,FALSE),"")</f>
        <v/>
      </c>
      <c r="O20" s="24" t="s">
        <v>16</v>
      </c>
      <c r="AA20" s="16" t="s">
        <v>17</v>
      </c>
    </row>
    <row r="21" spans="1:27" ht="13.5" customHeight="1">
      <c r="A21" s="9" t="s">
        <v>56</v>
      </c>
      <c r="B21" s="15" t="s">
        <v>57</v>
      </c>
      <c r="C21" s="15" t="s">
        <v>58</v>
      </c>
      <c r="D21" s="9" t="s">
        <v>31</v>
      </c>
      <c r="E21" s="16"/>
      <c r="F21" s="17">
        <v>400</v>
      </c>
      <c r="G21" s="18">
        <v>0.75</v>
      </c>
      <c r="H21" s="19"/>
      <c r="I21" s="20">
        <f t="shared" si="0"/>
        <v>0</v>
      </c>
      <c r="J21" s="21">
        <f t="shared" si="1"/>
        <v>0.05</v>
      </c>
      <c r="K21" s="22">
        <f t="shared" si="2"/>
        <v>0</v>
      </c>
      <c r="L21" s="14"/>
      <c r="M21" s="220" t="str">
        <f t="shared" si="3"/>
        <v/>
      </c>
      <c r="N21" s="23" t="str">
        <f ca="1">IFERROR(VLOOKUP(A21,INDIRECT("F"&amp;MATCH("Listenende",$A:$A,0)+73):INDIRECT("G"&amp;MATCH("Listenende",$A:$A,0)+200),2,FALSE),"")</f>
        <v/>
      </c>
      <c r="O21" s="24" t="s">
        <v>16</v>
      </c>
      <c r="AA21" s="16" t="s">
        <v>17</v>
      </c>
    </row>
    <row r="22" spans="1:27" ht="13.5" customHeight="1">
      <c r="A22" s="9" t="s">
        <v>59</v>
      </c>
      <c r="B22" s="15" t="s">
        <v>60</v>
      </c>
      <c r="C22" s="15" t="s">
        <v>61</v>
      </c>
      <c r="D22" s="9" t="s">
        <v>31</v>
      </c>
      <c r="E22" s="16"/>
      <c r="F22" s="17">
        <v>100</v>
      </c>
      <c r="G22" s="18">
        <v>0.75</v>
      </c>
      <c r="H22" s="19"/>
      <c r="I22" s="20">
        <f t="shared" si="0"/>
        <v>0</v>
      </c>
      <c r="J22" s="21">
        <f t="shared" si="1"/>
        <v>0.18</v>
      </c>
      <c r="K22" s="22">
        <f t="shared" si="2"/>
        <v>0</v>
      </c>
      <c r="L22" s="14"/>
      <c r="M22" s="220" t="str">
        <f t="shared" si="3"/>
        <v/>
      </c>
      <c r="N22" s="23" t="str">
        <f ca="1">IFERROR(VLOOKUP(A22,INDIRECT("F"&amp;MATCH("Listenende",$A:$A,0)+73):INDIRECT("G"&amp;MATCH("Listenende",$A:$A,0)+200),2,FALSE),"")</f>
        <v/>
      </c>
      <c r="O22" s="24" t="s">
        <v>16</v>
      </c>
      <c r="AA22" s="16" t="s">
        <v>17</v>
      </c>
    </row>
    <row r="23" spans="1:27" ht="13.5" customHeight="1">
      <c r="A23" s="9" t="s">
        <v>62</v>
      </c>
      <c r="B23" s="15" t="s">
        <v>63</v>
      </c>
      <c r="C23" s="15" t="s">
        <v>64</v>
      </c>
      <c r="D23" s="9" t="s">
        <v>31</v>
      </c>
      <c r="E23" s="16"/>
      <c r="F23" s="17">
        <v>200</v>
      </c>
      <c r="G23" s="18">
        <v>0.75</v>
      </c>
      <c r="H23" s="19"/>
      <c r="I23" s="20">
        <f t="shared" si="0"/>
        <v>0</v>
      </c>
      <c r="J23" s="21">
        <f t="shared" si="1"/>
        <v>0.09</v>
      </c>
      <c r="K23" s="22">
        <f t="shared" si="2"/>
        <v>0</v>
      </c>
      <c r="L23" s="14"/>
      <c r="M23" s="220" t="str">
        <f t="shared" si="3"/>
        <v/>
      </c>
      <c r="N23" s="23" t="str">
        <f ca="1">IFERROR(VLOOKUP(A23,INDIRECT("F"&amp;MATCH("Listenende",$A:$A,0)+73):INDIRECT("G"&amp;MATCH("Listenende",$A:$A,0)+200),2,FALSE),"")</f>
        <v/>
      </c>
      <c r="O23" s="24" t="s">
        <v>16</v>
      </c>
      <c r="AA23" s="16" t="s">
        <v>17</v>
      </c>
    </row>
    <row r="24" spans="1:27" ht="13.5" customHeight="1">
      <c r="A24" s="9" t="s">
        <v>65</v>
      </c>
      <c r="B24" s="15" t="s">
        <v>66</v>
      </c>
      <c r="C24" s="15" t="s">
        <v>67</v>
      </c>
      <c r="D24" s="9" t="s">
        <v>31</v>
      </c>
      <c r="E24" s="16"/>
      <c r="F24" s="17">
        <v>50</v>
      </c>
      <c r="G24" s="18">
        <v>7.5</v>
      </c>
      <c r="H24" s="19"/>
      <c r="I24" s="20">
        <f t="shared" si="0"/>
        <v>0</v>
      </c>
      <c r="J24" s="21">
        <f t="shared" si="1"/>
        <v>0.36</v>
      </c>
      <c r="K24" s="22">
        <f t="shared" si="2"/>
        <v>0</v>
      </c>
      <c r="L24" s="14"/>
      <c r="M24" s="220" t="str">
        <f t="shared" si="3"/>
        <v/>
      </c>
      <c r="N24" s="23" t="str">
        <f ca="1">IFERROR(VLOOKUP(A24,INDIRECT("F"&amp;MATCH("Listenende",$A:$A,0)+73):INDIRECT("G"&amp;MATCH("Listenende",$A:$A,0)+200),2,FALSE),"")</f>
        <v/>
      </c>
      <c r="O24" s="24" t="s">
        <v>16</v>
      </c>
      <c r="AA24" s="16" t="s">
        <v>17</v>
      </c>
    </row>
    <row r="25" spans="1:27" ht="13.5" customHeight="1">
      <c r="A25" s="9" t="s">
        <v>68</v>
      </c>
      <c r="B25" s="15" t="s">
        <v>69</v>
      </c>
      <c r="C25" s="15" t="s">
        <v>70</v>
      </c>
      <c r="D25" s="9" t="s">
        <v>31</v>
      </c>
      <c r="E25" s="16"/>
      <c r="F25" s="17">
        <v>50</v>
      </c>
      <c r="G25" s="18">
        <v>3</v>
      </c>
      <c r="H25" s="19"/>
      <c r="I25" s="20">
        <f t="shared" si="0"/>
        <v>0</v>
      </c>
      <c r="J25" s="21">
        <f t="shared" si="1"/>
        <v>0.36</v>
      </c>
      <c r="K25" s="22">
        <f t="shared" si="2"/>
        <v>0</v>
      </c>
      <c r="L25" s="14"/>
      <c r="M25" s="220" t="str">
        <f t="shared" si="3"/>
        <v/>
      </c>
      <c r="N25" s="23" t="str">
        <f ca="1">IFERROR(VLOOKUP(A25,INDIRECT("F"&amp;MATCH("Listenende",$A:$A,0)+73):INDIRECT("G"&amp;MATCH("Listenende",$A:$A,0)+200),2,FALSE),"")</f>
        <v/>
      </c>
      <c r="O25" s="24" t="s">
        <v>16</v>
      </c>
      <c r="AA25" s="16" t="s">
        <v>17</v>
      </c>
    </row>
    <row r="26" spans="1:27" ht="13.5" customHeight="1">
      <c r="A26" s="9" t="s">
        <v>71</v>
      </c>
      <c r="B26" s="25" t="s">
        <v>72</v>
      </c>
      <c r="C26" s="25" t="s">
        <v>73</v>
      </c>
      <c r="D26" s="9" t="s">
        <v>74</v>
      </c>
      <c r="E26" s="16"/>
      <c r="F26" s="26">
        <v>150</v>
      </c>
      <c r="G26" s="18">
        <v>1.5</v>
      </c>
      <c r="H26" s="19"/>
      <c r="I26" s="20">
        <f t="shared" si="0"/>
        <v>0</v>
      </c>
      <c r="J26" s="21">
        <f t="shared" si="1"/>
        <v>0.12</v>
      </c>
      <c r="K26" s="22">
        <f t="shared" si="2"/>
        <v>0</v>
      </c>
      <c r="L26" s="14"/>
      <c r="M26" s="220" t="str">
        <f t="shared" si="3"/>
        <v/>
      </c>
      <c r="N26" s="23" t="str">
        <f ca="1">IFERROR(VLOOKUP(A26,INDIRECT("F"&amp;MATCH("Listenende",$A:$A,0)+73):INDIRECT("G"&amp;MATCH("Listenende",$A:$A,0)+200),2,FALSE),"")</f>
        <v/>
      </c>
      <c r="O26" s="24" t="s">
        <v>16</v>
      </c>
      <c r="AA26" s="16" t="s">
        <v>17</v>
      </c>
    </row>
    <row r="27" spans="1:27" ht="13.5" customHeight="1">
      <c r="A27" s="9" t="s">
        <v>75</v>
      </c>
      <c r="B27" s="25" t="s">
        <v>76</v>
      </c>
      <c r="C27" s="25" t="s">
        <v>77</v>
      </c>
      <c r="D27" s="27"/>
      <c r="E27" s="28"/>
      <c r="F27" s="17">
        <v>150</v>
      </c>
      <c r="G27" s="18">
        <v>1.5</v>
      </c>
      <c r="H27" s="19"/>
      <c r="I27" s="20">
        <f t="shared" si="0"/>
        <v>0</v>
      </c>
      <c r="J27" s="21">
        <f t="shared" si="1"/>
        <v>0.12</v>
      </c>
      <c r="K27" s="22">
        <f t="shared" si="2"/>
        <v>0</v>
      </c>
      <c r="L27" s="14"/>
      <c r="M27" s="220" t="str">
        <f t="shared" si="3"/>
        <v/>
      </c>
      <c r="N27" s="23" t="str">
        <f ca="1">IFERROR(VLOOKUP(A27,INDIRECT("F"&amp;MATCH("Listenende",$A:$A,0)+73):INDIRECT("G"&amp;MATCH("Listenende",$A:$A,0)+200),2,FALSE),"")</f>
        <v/>
      </c>
      <c r="O27" s="24" t="s">
        <v>16</v>
      </c>
      <c r="AA27" s="28" t="s">
        <v>17</v>
      </c>
    </row>
    <row r="28" spans="1:27" ht="13.5" customHeight="1">
      <c r="A28" s="9" t="s">
        <v>78</v>
      </c>
      <c r="B28" s="15" t="s">
        <v>79</v>
      </c>
      <c r="C28" s="15" t="s">
        <v>80</v>
      </c>
      <c r="D28" s="9" t="s">
        <v>15</v>
      </c>
      <c r="E28" s="16"/>
      <c r="F28" s="17">
        <v>400</v>
      </c>
      <c r="G28" s="18">
        <v>0.6</v>
      </c>
      <c r="H28" s="19"/>
      <c r="I28" s="20">
        <f t="shared" si="0"/>
        <v>0</v>
      </c>
      <c r="J28" s="21">
        <f t="shared" si="1"/>
        <v>0.05</v>
      </c>
      <c r="K28" s="22">
        <f t="shared" si="2"/>
        <v>0</v>
      </c>
      <c r="L28" s="14"/>
      <c r="M28" s="220" t="str">
        <f t="shared" si="3"/>
        <v/>
      </c>
      <c r="N28" s="23" t="str">
        <f ca="1">IFERROR(VLOOKUP(A28,INDIRECT("F"&amp;MATCH("Listenende",$A:$A,0)+73):INDIRECT("G"&amp;MATCH("Listenende",$A:$A,0)+200),2,FALSE),"")</f>
        <v/>
      </c>
      <c r="O28" s="24" t="s">
        <v>16</v>
      </c>
      <c r="AA28" s="16" t="s">
        <v>17</v>
      </c>
    </row>
    <row r="29" spans="1:27" ht="13.5" customHeight="1">
      <c r="A29" s="9" t="s">
        <v>81</v>
      </c>
      <c r="B29" s="15" t="s">
        <v>82</v>
      </c>
      <c r="C29" s="15" t="s">
        <v>83</v>
      </c>
      <c r="D29" s="9" t="s">
        <v>31</v>
      </c>
      <c r="E29" s="16"/>
      <c r="F29" s="17">
        <v>150</v>
      </c>
      <c r="G29" s="18">
        <v>0.6</v>
      </c>
      <c r="H29" s="19"/>
      <c r="I29" s="20">
        <f t="shared" si="0"/>
        <v>0</v>
      </c>
      <c r="J29" s="21">
        <f t="shared" si="1"/>
        <v>0.12</v>
      </c>
      <c r="K29" s="22">
        <f t="shared" si="2"/>
        <v>0</v>
      </c>
      <c r="L29" s="14"/>
      <c r="M29" s="220" t="str">
        <f t="shared" si="3"/>
        <v/>
      </c>
      <c r="N29" s="23" t="str">
        <f ca="1">IFERROR(VLOOKUP(A29,INDIRECT("F"&amp;MATCH("Listenende",$A:$A,0)+73):INDIRECT("G"&amp;MATCH("Listenende",$A:$A,0)+200),2,FALSE),"")</f>
        <v/>
      </c>
      <c r="O29" s="24" t="s">
        <v>16</v>
      </c>
      <c r="AA29" s="16" t="s">
        <v>17</v>
      </c>
    </row>
    <row r="30" spans="1:27" ht="13.5" customHeight="1">
      <c r="A30" s="9" t="s">
        <v>84</v>
      </c>
      <c r="B30" s="15" t="s">
        <v>85</v>
      </c>
      <c r="C30" s="15" t="s">
        <v>86</v>
      </c>
      <c r="D30" s="9" t="s">
        <v>31</v>
      </c>
      <c r="E30" s="16"/>
      <c r="F30" s="17">
        <v>100</v>
      </c>
      <c r="G30" s="18">
        <v>1.2</v>
      </c>
      <c r="H30" s="19"/>
      <c r="I30" s="20">
        <f t="shared" si="0"/>
        <v>0</v>
      </c>
      <c r="J30" s="21">
        <f t="shared" si="1"/>
        <v>0.18</v>
      </c>
      <c r="K30" s="22">
        <f t="shared" si="2"/>
        <v>0</v>
      </c>
      <c r="L30" s="14"/>
      <c r="M30" s="220" t="str">
        <f t="shared" si="3"/>
        <v/>
      </c>
      <c r="N30" s="23" t="str">
        <f ca="1">IFERROR(VLOOKUP(A30,INDIRECT("F"&amp;MATCH("Listenende",$A:$A,0)+73):INDIRECT("G"&amp;MATCH("Listenende",$A:$A,0)+200),2,FALSE),"")</f>
        <v/>
      </c>
      <c r="O30" s="24" t="s">
        <v>16</v>
      </c>
      <c r="AA30" s="16" t="s">
        <v>17</v>
      </c>
    </row>
    <row r="31" spans="1:27" ht="13.5" customHeight="1">
      <c r="A31" s="9" t="s">
        <v>87</v>
      </c>
      <c r="B31" s="15" t="s">
        <v>88</v>
      </c>
      <c r="C31" s="15" t="s">
        <v>89</v>
      </c>
      <c r="D31" s="9" t="s">
        <v>31</v>
      </c>
      <c r="E31" s="16"/>
      <c r="F31" s="17">
        <v>300</v>
      </c>
      <c r="G31" s="18">
        <v>0.75</v>
      </c>
      <c r="H31" s="19"/>
      <c r="I31" s="20">
        <f t="shared" si="0"/>
        <v>0</v>
      </c>
      <c r="J31" s="21">
        <f t="shared" si="1"/>
        <v>0.06</v>
      </c>
      <c r="K31" s="22">
        <f t="shared" si="2"/>
        <v>0</v>
      </c>
      <c r="L31" s="14"/>
      <c r="M31" s="220" t="str">
        <f t="shared" si="3"/>
        <v/>
      </c>
      <c r="N31" s="23" t="str">
        <f ca="1">IFERROR(VLOOKUP(A31,INDIRECT("F"&amp;MATCH("Listenende",$A:$A,0)+73):INDIRECT("G"&amp;MATCH("Listenende",$A:$A,0)+200),2,FALSE),"")</f>
        <v/>
      </c>
      <c r="O31" s="24" t="s">
        <v>16</v>
      </c>
      <c r="AA31" s="16" t="s">
        <v>17</v>
      </c>
    </row>
    <row r="32" spans="1:27" ht="13.5" customHeight="1">
      <c r="A32" s="9" t="s">
        <v>90</v>
      </c>
      <c r="B32" s="15" t="s">
        <v>91</v>
      </c>
      <c r="C32" s="15" t="s">
        <v>92</v>
      </c>
      <c r="D32" s="9" t="s">
        <v>93</v>
      </c>
      <c r="E32" s="16"/>
      <c r="F32" s="17">
        <v>40</v>
      </c>
      <c r="G32" s="18">
        <v>3.75</v>
      </c>
      <c r="H32" s="19"/>
      <c r="I32" s="20">
        <f t="shared" si="0"/>
        <v>0</v>
      </c>
      <c r="J32" s="21">
        <f t="shared" si="1"/>
        <v>0.45</v>
      </c>
      <c r="K32" s="22">
        <f t="shared" si="2"/>
        <v>0</v>
      </c>
      <c r="L32" s="14"/>
      <c r="M32" s="220" t="str">
        <f t="shared" si="3"/>
        <v/>
      </c>
      <c r="N32" s="23" t="str">
        <f ca="1">IFERROR(VLOOKUP(A32,INDIRECT("F"&amp;MATCH("Listenende",$A:$A,0)+73):INDIRECT("G"&amp;MATCH("Listenende",$A:$A,0)+200),2,FALSE),"")</f>
        <v/>
      </c>
      <c r="O32" s="24" t="s">
        <v>16</v>
      </c>
      <c r="AA32" s="16" t="s">
        <v>17</v>
      </c>
    </row>
    <row r="33" spans="1:27" ht="13.5" customHeight="1">
      <c r="A33" s="9" t="s">
        <v>94</v>
      </c>
      <c r="B33" s="15" t="s">
        <v>95</v>
      </c>
      <c r="C33" s="15" t="s">
        <v>96</v>
      </c>
      <c r="D33" s="9" t="s">
        <v>93</v>
      </c>
      <c r="E33" s="16"/>
      <c r="F33" s="17">
        <v>150</v>
      </c>
      <c r="G33" s="18">
        <v>0.68</v>
      </c>
      <c r="H33" s="19"/>
      <c r="I33" s="20">
        <f t="shared" si="0"/>
        <v>0</v>
      </c>
      <c r="J33" s="21">
        <f t="shared" si="1"/>
        <v>0.12</v>
      </c>
      <c r="K33" s="22">
        <f t="shared" si="2"/>
        <v>0</v>
      </c>
      <c r="L33" s="14"/>
      <c r="M33" s="220" t="str">
        <f t="shared" si="3"/>
        <v/>
      </c>
      <c r="N33" s="23" t="str">
        <f ca="1">IFERROR(VLOOKUP(A33,INDIRECT("F"&amp;MATCH("Listenende",$A:$A,0)+73):INDIRECT("G"&amp;MATCH("Listenende",$A:$A,0)+200),2,FALSE),"")</f>
        <v/>
      </c>
      <c r="O33" s="24" t="s">
        <v>16</v>
      </c>
      <c r="AA33" s="16" t="s">
        <v>17</v>
      </c>
    </row>
    <row r="34" spans="1:27" ht="13.5" customHeight="1">
      <c r="A34" s="9" t="s">
        <v>97</v>
      </c>
      <c r="B34" s="15" t="s">
        <v>98</v>
      </c>
      <c r="C34" s="15" t="s">
        <v>99</v>
      </c>
      <c r="D34" s="9" t="s">
        <v>31</v>
      </c>
      <c r="E34" s="16"/>
      <c r="F34" s="17">
        <v>100</v>
      </c>
      <c r="G34" s="18">
        <v>1.5</v>
      </c>
      <c r="H34" s="19"/>
      <c r="I34" s="20">
        <f t="shared" si="0"/>
        <v>0</v>
      </c>
      <c r="J34" s="21">
        <f t="shared" si="1"/>
        <v>0.18</v>
      </c>
      <c r="K34" s="22">
        <f t="shared" si="2"/>
        <v>0</v>
      </c>
      <c r="L34" s="14"/>
      <c r="M34" s="220" t="str">
        <f t="shared" si="3"/>
        <v/>
      </c>
      <c r="N34" s="23" t="str">
        <f ca="1">IFERROR(VLOOKUP(A34,INDIRECT("F"&amp;MATCH("Listenende",$A:$A,0)+73):INDIRECT("G"&amp;MATCH("Listenende",$A:$A,0)+200),2,FALSE),"")</f>
        <v/>
      </c>
      <c r="O34" s="24" t="s">
        <v>16</v>
      </c>
      <c r="AA34" s="16" t="s">
        <v>17</v>
      </c>
    </row>
    <row r="35" spans="1:27" ht="13.5" customHeight="1">
      <c r="A35" s="9" t="s">
        <v>100</v>
      </c>
      <c r="B35" s="15" t="s">
        <v>101</v>
      </c>
      <c r="C35" s="15" t="s">
        <v>102</v>
      </c>
      <c r="D35" s="9" t="s">
        <v>31</v>
      </c>
      <c r="E35" s="16"/>
      <c r="F35" s="17">
        <v>100</v>
      </c>
      <c r="G35" s="18">
        <v>0.75</v>
      </c>
      <c r="H35" s="19"/>
      <c r="I35" s="20">
        <f t="shared" si="0"/>
        <v>0</v>
      </c>
      <c r="J35" s="21">
        <f t="shared" si="1"/>
        <v>0.18</v>
      </c>
      <c r="K35" s="22">
        <f t="shared" si="2"/>
        <v>0</v>
      </c>
      <c r="L35" s="14"/>
      <c r="M35" s="220" t="str">
        <f t="shared" si="3"/>
        <v/>
      </c>
      <c r="N35" s="23" t="str">
        <f ca="1">IFERROR(VLOOKUP(A35,INDIRECT("F"&amp;MATCH("Listenende",$A:$A,0)+73):INDIRECT("G"&amp;MATCH("Listenende",$A:$A,0)+200),2,FALSE),"")</f>
        <v/>
      </c>
      <c r="O35" s="24" t="s">
        <v>16</v>
      </c>
      <c r="AA35" s="16" t="s">
        <v>17</v>
      </c>
    </row>
    <row r="36" spans="1:27" ht="13.5" customHeight="1">
      <c r="A36" s="9" t="s">
        <v>103</v>
      </c>
      <c r="B36" s="15" t="s">
        <v>104</v>
      </c>
      <c r="C36" s="15" t="s">
        <v>105</v>
      </c>
      <c r="D36" s="9" t="s">
        <v>31</v>
      </c>
      <c r="E36" s="16"/>
      <c r="F36" s="17">
        <v>100</v>
      </c>
      <c r="G36" s="18">
        <v>3</v>
      </c>
      <c r="H36" s="19"/>
      <c r="I36" s="20">
        <f t="shared" si="0"/>
        <v>0</v>
      </c>
      <c r="J36" s="21">
        <f t="shared" si="1"/>
        <v>0.18</v>
      </c>
      <c r="K36" s="22">
        <f t="shared" si="2"/>
        <v>0</v>
      </c>
      <c r="L36" s="14"/>
      <c r="M36" s="220" t="str">
        <f t="shared" si="3"/>
        <v/>
      </c>
      <c r="N36" s="23" t="str">
        <f ca="1">IFERROR(VLOOKUP(A36,INDIRECT("F"&amp;MATCH("Listenende",$A:$A,0)+73):INDIRECT("G"&amp;MATCH("Listenende",$A:$A,0)+200),2,FALSE),"")</f>
        <v/>
      </c>
      <c r="O36" s="24" t="s">
        <v>16</v>
      </c>
      <c r="AA36" s="16" t="s">
        <v>17</v>
      </c>
    </row>
    <row r="37" spans="1:27" ht="13.5" customHeight="1">
      <c r="A37" s="9" t="s">
        <v>106</v>
      </c>
      <c r="B37" s="15" t="s">
        <v>107</v>
      </c>
      <c r="C37" s="15" t="s">
        <v>108</v>
      </c>
      <c r="D37" s="9" t="s">
        <v>31</v>
      </c>
      <c r="E37" s="16"/>
      <c r="F37" s="17">
        <v>100</v>
      </c>
      <c r="G37" s="18">
        <v>2.25</v>
      </c>
      <c r="H37" s="19"/>
      <c r="I37" s="20">
        <f t="shared" si="0"/>
        <v>0</v>
      </c>
      <c r="J37" s="21">
        <f t="shared" si="1"/>
        <v>0.18</v>
      </c>
      <c r="K37" s="22">
        <f t="shared" si="2"/>
        <v>0</v>
      </c>
      <c r="L37" s="14"/>
      <c r="M37" s="220" t="str">
        <f t="shared" si="3"/>
        <v/>
      </c>
      <c r="N37" s="23" t="str">
        <f ca="1">IFERROR(VLOOKUP(A37,INDIRECT("F"&amp;MATCH("Listenende",$A:$A,0)+73):INDIRECT("G"&amp;MATCH("Listenende",$A:$A,0)+200),2,FALSE),"")</f>
        <v/>
      </c>
      <c r="O37" s="24" t="s">
        <v>16</v>
      </c>
      <c r="AA37" s="16" t="s">
        <v>17</v>
      </c>
    </row>
    <row r="38" spans="1:27" ht="13.5" customHeight="1">
      <c r="A38" s="9" t="s">
        <v>109</v>
      </c>
      <c r="B38" s="15" t="s">
        <v>110</v>
      </c>
      <c r="C38" s="15" t="s">
        <v>111</v>
      </c>
      <c r="D38" s="9" t="s">
        <v>31</v>
      </c>
      <c r="E38" s="16"/>
      <c r="F38" s="17">
        <v>200</v>
      </c>
      <c r="G38" s="18">
        <v>1.05</v>
      </c>
      <c r="H38" s="19"/>
      <c r="I38" s="20">
        <f t="shared" si="0"/>
        <v>0</v>
      </c>
      <c r="J38" s="21">
        <f t="shared" si="1"/>
        <v>0.09</v>
      </c>
      <c r="K38" s="22">
        <f t="shared" si="2"/>
        <v>0</v>
      </c>
      <c r="L38" s="14"/>
      <c r="M38" s="220" t="str">
        <f t="shared" si="3"/>
        <v/>
      </c>
      <c r="N38" s="23" t="str">
        <f ca="1">IFERROR(VLOOKUP(A38,INDIRECT("F"&amp;MATCH("Listenende",$A:$A,0)+73):INDIRECT("G"&amp;MATCH("Listenende",$A:$A,0)+200),2,FALSE),"")</f>
        <v/>
      </c>
      <c r="O38" s="24" t="s">
        <v>16</v>
      </c>
      <c r="AA38" s="16" t="s">
        <v>17</v>
      </c>
    </row>
    <row r="39" spans="1:27" ht="13.5" customHeight="1">
      <c r="A39" s="9" t="s">
        <v>112</v>
      </c>
      <c r="B39" s="15" t="s">
        <v>113</v>
      </c>
      <c r="C39" s="15" t="s">
        <v>114</v>
      </c>
      <c r="D39" s="9" t="s">
        <v>15</v>
      </c>
      <c r="E39" s="16"/>
      <c r="F39" s="17">
        <v>500</v>
      </c>
      <c r="G39" s="18">
        <v>0.9</v>
      </c>
      <c r="H39" s="19"/>
      <c r="I39" s="20">
        <f t="shared" si="0"/>
        <v>0</v>
      </c>
      <c r="J39" s="21">
        <f t="shared" si="1"/>
        <v>0.04</v>
      </c>
      <c r="K39" s="22">
        <f t="shared" si="2"/>
        <v>0</v>
      </c>
      <c r="L39" s="14"/>
      <c r="M39" s="220" t="str">
        <f t="shared" si="3"/>
        <v/>
      </c>
      <c r="N39" s="23" t="str">
        <f ca="1">IFERROR(VLOOKUP(A39,INDIRECT("F"&amp;MATCH("Listenende",$A:$A,0)+73):INDIRECT("G"&amp;MATCH("Listenende",$A:$A,0)+200),2,FALSE),"")</f>
        <v/>
      </c>
      <c r="O39" s="24" t="s">
        <v>16</v>
      </c>
      <c r="AA39" s="16" t="s">
        <v>17</v>
      </c>
    </row>
    <row r="40" spans="1:27" ht="13.5" customHeight="1">
      <c r="A40" s="9" t="s">
        <v>115</v>
      </c>
      <c r="B40" s="9" t="s">
        <v>113</v>
      </c>
      <c r="C40" s="15" t="s">
        <v>116</v>
      </c>
      <c r="D40" s="9" t="s">
        <v>15</v>
      </c>
      <c r="E40" s="16"/>
      <c r="F40" s="17">
        <v>500</v>
      </c>
      <c r="G40" s="18">
        <v>0.9</v>
      </c>
      <c r="H40" s="19"/>
      <c r="I40" s="20">
        <f t="shared" si="0"/>
        <v>0</v>
      </c>
      <c r="J40" s="21">
        <f t="shared" si="1"/>
        <v>0.04</v>
      </c>
      <c r="K40" s="22">
        <f t="shared" si="2"/>
        <v>0</v>
      </c>
      <c r="L40" s="14"/>
      <c r="M40" s="220" t="str">
        <f t="shared" si="3"/>
        <v/>
      </c>
      <c r="N40" s="23" t="str">
        <f ca="1">IFERROR(VLOOKUP(A40,INDIRECT("F"&amp;MATCH("Listenende",$A:$A,0)+73):INDIRECT("G"&amp;MATCH("Listenende",$A:$A,0)+200),2,FALSE),"")</f>
        <v/>
      </c>
      <c r="O40" s="24" t="s">
        <v>16</v>
      </c>
      <c r="AA40" s="16" t="s">
        <v>17</v>
      </c>
    </row>
    <row r="41" spans="1:27" ht="13.5" customHeight="1">
      <c r="A41" s="9" t="s">
        <v>117</v>
      </c>
      <c r="B41" s="15" t="s">
        <v>118</v>
      </c>
      <c r="C41" s="15" t="s">
        <v>119</v>
      </c>
      <c r="D41" s="9" t="s">
        <v>31</v>
      </c>
      <c r="E41" s="16"/>
      <c r="F41" s="17">
        <v>200</v>
      </c>
      <c r="G41" s="18">
        <v>0.68</v>
      </c>
      <c r="H41" s="19"/>
      <c r="I41" s="20">
        <f t="shared" si="0"/>
        <v>0</v>
      </c>
      <c r="J41" s="21">
        <f t="shared" si="1"/>
        <v>0.09</v>
      </c>
      <c r="K41" s="22">
        <f t="shared" si="2"/>
        <v>0</v>
      </c>
      <c r="L41" s="14"/>
      <c r="M41" s="220" t="str">
        <f t="shared" si="3"/>
        <v/>
      </c>
      <c r="N41" s="23" t="str">
        <f ca="1">IFERROR(VLOOKUP(A41,INDIRECT("F"&amp;MATCH("Listenende",$A:$A,0)+73):INDIRECT("G"&amp;MATCH("Listenende",$A:$A,0)+200),2,FALSE),"")</f>
        <v/>
      </c>
      <c r="O41" s="24" t="s">
        <v>16</v>
      </c>
      <c r="AA41" s="16" t="s">
        <v>17</v>
      </c>
    </row>
    <row r="42" spans="1:27" ht="13.5" customHeight="1">
      <c r="A42" s="9" t="s">
        <v>120</v>
      </c>
      <c r="B42" s="15" t="s">
        <v>121</v>
      </c>
      <c r="C42" s="15" t="s">
        <v>122</v>
      </c>
      <c r="D42" s="9" t="s">
        <v>93</v>
      </c>
      <c r="E42" s="16"/>
      <c r="F42" s="17">
        <v>50</v>
      </c>
      <c r="G42" s="18">
        <v>2.25</v>
      </c>
      <c r="H42" s="19"/>
      <c r="I42" s="20">
        <f t="shared" si="0"/>
        <v>0</v>
      </c>
      <c r="J42" s="21">
        <f t="shared" si="1"/>
        <v>0.36</v>
      </c>
      <c r="K42" s="22">
        <f t="shared" si="2"/>
        <v>0</v>
      </c>
      <c r="L42" s="14"/>
      <c r="M42" s="220" t="str">
        <f t="shared" si="3"/>
        <v/>
      </c>
      <c r="N42" s="23" t="str">
        <f ca="1">IFERROR(VLOOKUP(A42,INDIRECT("F"&amp;MATCH("Listenende",$A:$A,0)+73):INDIRECT("G"&amp;MATCH("Listenende",$A:$A,0)+200),2,FALSE),"")</f>
        <v/>
      </c>
      <c r="O42" s="24" t="s">
        <v>16</v>
      </c>
      <c r="AA42" s="16" t="s">
        <v>17</v>
      </c>
    </row>
    <row r="43" spans="1:27" ht="13.5" customHeight="1">
      <c r="A43" s="9" t="s">
        <v>123</v>
      </c>
      <c r="B43" s="15" t="s">
        <v>124</v>
      </c>
      <c r="C43" s="15" t="s">
        <v>125</v>
      </c>
      <c r="D43" s="9" t="s">
        <v>31</v>
      </c>
      <c r="E43" s="16"/>
      <c r="F43" s="17">
        <v>300</v>
      </c>
      <c r="G43" s="18">
        <v>1.05</v>
      </c>
      <c r="H43" s="19"/>
      <c r="I43" s="20">
        <f t="shared" si="0"/>
        <v>0</v>
      </c>
      <c r="J43" s="21">
        <f t="shared" si="1"/>
        <v>0.06</v>
      </c>
      <c r="K43" s="22">
        <f t="shared" si="2"/>
        <v>0</v>
      </c>
      <c r="L43" s="14"/>
      <c r="M43" s="220" t="str">
        <f t="shared" si="3"/>
        <v/>
      </c>
      <c r="N43" s="23" t="str">
        <f ca="1">IFERROR(VLOOKUP(A43,INDIRECT("F"&amp;MATCH("Listenende",$A:$A,0)+73):INDIRECT("G"&amp;MATCH("Listenende",$A:$A,0)+200),2,FALSE),"")</f>
        <v/>
      </c>
      <c r="O43" s="24" t="s">
        <v>16</v>
      </c>
      <c r="AA43" s="16" t="s">
        <v>17</v>
      </c>
    </row>
    <row r="44" spans="1:27" ht="13.5" customHeight="1">
      <c r="A44" s="9" t="s">
        <v>126</v>
      </c>
      <c r="B44" s="15" t="s">
        <v>127</v>
      </c>
      <c r="C44" s="15" t="s">
        <v>128</v>
      </c>
      <c r="D44" s="9" t="s">
        <v>31</v>
      </c>
      <c r="E44" s="16"/>
      <c r="F44" s="17">
        <v>300</v>
      </c>
      <c r="G44" s="18">
        <v>0.9</v>
      </c>
      <c r="H44" s="19"/>
      <c r="I44" s="20">
        <f t="shared" si="0"/>
        <v>0</v>
      </c>
      <c r="J44" s="21">
        <f t="shared" si="1"/>
        <v>0.06</v>
      </c>
      <c r="K44" s="22">
        <f t="shared" si="2"/>
        <v>0</v>
      </c>
      <c r="L44" s="14"/>
      <c r="M44" s="220" t="str">
        <f t="shared" si="3"/>
        <v/>
      </c>
      <c r="N44" s="23" t="str">
        <f ca="1">IFERROR(VLOOKUP(A44,INDIRECT("F"&amp;MATCH("Listenende",$A:$A,0)+73):INDIRECT("G"&amp;MATCH("Listenende",$A:$A,0)+200),2,FALSE),"")</f>
        <v/>
      </c>
      <c r="O44" s="24" t="s">
        <v>16</v>
      </c>
      <c r="AA44" s="16" t="s">
        <v>17</v>
      </c>
    </row>
    <row r="45" spans="1:27" ht="13.5" customHeight="1">
      <c r="A45" s="9" t="s">
        <v>129</v>
      </c>
      <c r="B45" s="15" t="s">
        <v>130</v>
      </c>
      <c r="C45" s="15" t="s">
        <v>131</v>
      </c>
      <c r="D45" s="9" t="s">
        <v>15</v>
      </c>
      <c r="E45" s="16"/>
      <c r="F45" s="17">
        <v>1500</v>
      </c>
      <c r="G45" s="18">
        <v>0.45</v>
      </c>
      <c r="H45" s="19"/>
      <c r="I45" s="20">
        <f t="shared" si="0"/>
        <v>0</v>
      </c>
      <c r="J45" s="21">
        <f t="shared" si="1"/>
        <v>0.01</v>
      </c>
      <c r="K45" s="22">
        <f t="shared" si="2"/>
        <v>0</v>
      </c>
      <c r="L45" s="14"/>
      <c r="M45" s="220" t="str">
        <f t="shared" si="3"/>
        <v/>
      </c>
      <c r="N45" s="23" t="str">
        <f ca="1">IFERROR(VLOOKUP(A45,INDIRECT("F"&amp;MATCH("Listenende",$A:$A,0)+73):INDIRECT("G"&amp;MATCH("Listenende",$A:$A,0)+200),2,FALSE),"")</f>
        <v/>
      </c>
      <c r="O45" s="24" t="s">
        <v>16</v>
      </c>
      <c r="AA45" s="16" t="s">
        <v>17</v>
      </c>
    </row>
    <row r="46" spans="1:27" ht="13.5" customHeight="1">
      <c r="A46" s="9" t="s">
        <v>132</v>
      </c>
      <c r="B46" s="15" t="s">
        <v>133</v>
      </c>
      <c r="C46" s="15" t="s">
        <v>134</v>
      </c>
      <c r="D46" s="9" t="s">
        <v>31</v>
      </c>
      <c r="E46" s="16"/>
      <c r="F46" s="17">
        <v>120</v>
      </c>
      <c r="G46" s="18">
        <v>0.68</v>
      </c>
      <c r="H46" s="19"/>
      <c r="I46" s="20">
        <f t="shared" si="0"/>
        <v>0</v>
      </c>
      <c r="J46" s="21">
        <f t="shared" si="1"/>
        <v>0.15</v>
      </c>
      <c r="K46" s="22">
        <f t="shared" si="2"/>
        <v>0</v>
      </c>
      <c r="L46" s="14"/>
      <c r="M46" s="220" t="str">
        <f t="shared" si="3"/>
        <v/>
      </c>
      <c r="N46" s="23" t="str">
        <f ca="1">IFERROR(VLOOKUP(A46,INDIRECT("F"&amp;MATCH("Listenende",$A:$A,0)+73):INDIRECT("G"&amp;MATCH("Listenende",$A:$A,0)+200),2,FALSE),"")</f>
        <v/>
      </c>
      <c r="O46" s="24" t="s">
        <v>16</v>
      </c>
      <c r="AA46" s="16" t="s">
        <v>17</v>
      </c>
    </row>
    <row r="47" spans="1:27" ht="13.5" customHeight="1">
      <c r="A47" s="9" t="s">
        <v>135</v>
      </c>
      <c r="B47" s="15" t="s">
        <v>136</v>
      </c>
      <c r="C47" s="15" t="s">
        <v>137</v>
      </c>
      <c r="D47" s="9" t="s">
        <v>15</v>
      </c>
      <c r="E47" s="16"/>
      <c r="F47" s="17">
        <v>400</v>
      </c>
      <c r="G47" s="18">
        <v>1.5</v>
      </c>
      <c r="H47" s="19"/>
      <c r="I47" s="20">
        <f t="shared" si="0"/>
        <v>0</v>
      </c>
      <c r="J47" s="21">
        <f t="shared" si="1"/>
        <v>0.05</v>
      </c>
      <c r="K47" s="22">
        <f t="shared" si="2"/>
        <v>0</v>
      </c>
      <c r="L47" s="14"/>
      <c r="M47" s="220" t="str">
        <f t="shared" si="3"/>
        <v/>
      </c>
      <c r="N47" s="23" t="str">
        <f ca="1">IFERROR(VLOOKUP(A47,INDIRECT("F"&amp;MATCH("Listenende",$A:$A,0)+73):INDIRECT("G"&amp;MATCH("Listenende",$A:$A,0)+200),2,FALSE),"")</f>
        <v/>
      </c>
      <c r="O47" s="24" t="s">
        <v>16</v>
      </c>
      <c r="AA47" s="16" t="s">
        <v>17</v>
      </c>
    </row>
    <row r="48" spans="1:27" ht="13.5" customHeight="1">
      <c r="A48" s="9" t="s">
        <v>138</v>
      </c>
      <c r="B48" s="15" t="s">
        <v>139</v>
      </c>
      <c r="C48" s="15" t="s">
        <v>140</v>
      </c>
      <c r="D48" s="9" t="s">
        <v>15</v>
      </c>
      <c r="E48" s="16"/>
      <c r="F48" s="17">
        <v>300</v>
      </c>
      <c r="G48" s="18">
        <v>3</v>
      </c>
      <c r="H48" s="19"/>
      <c r="I48" s="20">
        <f t="shared" si="0"/>
        <v>0</v>
      </c>
      <c r="J48" s="21">
        <f t="shared" si="1"/>
        <v>0.06</v>
      </c>
      <c r="K48" s="22">
        <f t="shared" si="2"/>
        <v>0</v>
      </c>
      <c r="L48" s="14"/>
      <c r="M48" s="220" t="str">
        <f t="shared" si="3"/>
        <v/>
      </c>
      <c r="N48" s="23" t="str">
        <f ca="1">IFERROR(VLOOKUP(A48,INDIRECT("F"&amp;MATCH("Listenende",$A:$A,0)+73):INDIRECT("G"&amp;MATCH("Listenende",$A:$A,0)+200),2,FALSE),"")</f>
        <v/>
      </c>
      <c r="O48" s="24" t="s">
        <v>16</v>
      </c>
      <c r="AA48" s="16" t="s">
        <v>17</v>
      </c>
    </row>
    <row r="49" spans="1:27" ht="13.5" customHeight="1">
      <c r="A49" s="9" t="s">
        <v>141</v>
      </c>
      <c r="B49" s="15" t="s">
        <v>142</v>
      </c>
      <c r="C49" s="15" t="s">
        <v>143</v>
      </c>
      <c r="D49" s="9" t="s">
        <v>31</v>
      </c>
      <c r="E49" s="16"/>
      <c r="F49" s="17">
        <v>200</v>
      </c>
      <c r="G49" s="18">
        <v>1.5</v>
      </c>
      <c r="H49" s="19"/>
      <c r="I49" s="20">
        <f t="shared" si="0"/>
        <v>0</v>
      </c>
      <c r="J49" s="21">
        <f t="shared" si="1"/>
        <v>0.09</v>
      </c>
      <c r="K49" s="22">
        <f t="shared" si="2"/>
        <v>0</v>
      </c>
      <c r="L49" s="14"/>
      <c r="M49" s="220" t="str">
        <f t="shared" si="3"/>
        <v/>
      </c>
      <c r="N49" s="23" t="str">
        <f ca="1">IFERROR(VLOOKUP(A49,INDIRECT("F"&amp;MATCH("Listenende",$A:$A,0)+73):INDIRECT("G"&amp;MATCH("Listenende",$A:$A,0)+200),2,FALSE),"")</f>
        <v/>
      </c>
      <c r="O49" s="24" t="s">
        <v>16</v>
      </c>
      <c r="AA49" s="16" t="s">
        <v>17</v>
      </c>
    </row>
    <row r="50" spans="1:27" ht="13.5" customHeight="1">
      <c r="A50" s="9" t="s">
        <v>144</v>
      </c>
      <c r="B50" s="15" t="s">
        <v>145</v>
      </c>
      <c r="C50" s="15" t="s">
        <v>146</v>
      </c>
      <c r="D50" s="9" t="s">
        <v>31</v>
      </c>
      <c r="E50" s="16"/>
      <c r="F50" s="17">
        <v>200</v>
      </c>
      <c r="G50" s="18">
        <v>0.9</v>
      </c>
      <c r="H50" s="19"/>
      <c r="I50" s="20">
        <f t="shared" si="0"/>
        <v>0</v>
      </c>
      <c r="J50" s="21">
        <f t="shared" si="1"/>
        <v>0.09</v>
      </c>
      <c r="K50" s="22">
        <f t="shared" si="2"/>
        <v>0</v>
      </c>
      <c r="L50" s="14"/>
      <c r="M50" s="220" t="str">
        <f t="shared" si="3"/>
        <v/>
      </c>
      <c r="N50" s="23" t="str">
        <f ca="1">IFERROR(VLOOKUP(A50,INDIRECT("F"&amp;MATCH("Listenende",$A:$A,0)+73):INDIRECT("G"&amp;MATCH("Listenende",$A:$A,0)+200),2,FALSE),"")</f>
        <v/>
      </c>
      <c r="O50" s="24" t="s">
        <v>16</v>
      </c>
      <c r="AA50" s="16" t="s">
        <v>17</v>
      </c>
    </row>
    <row r="51" spans="1:27" ht="13.5" customHeight="1">
      <c r="A51" s="9" t="s">
        <v>147</v>
      </c>
      <c r="B51" s="15" t="s">
        <v>148</v>
      </c>
      <c r="C51" s="15" t="s">
        <v>149</v>
      </c>
      <c r="D51" s="9" t="s">
        <v>31</v>
      </c>
      <c r="E51" s="16"/>
      <c r="F51" s="17">
        <v>100</v>
      </c>
      <c r="G51" s="18">
        <v>3</v>
      </c>
      <c r="H51" s="19"/>
      <c r="I51" s="20">
        <f t="shared" si="0"/>
        <v>0</v>
      </c>
      <c r="J51" s="21">
        <f t="shared" si="1"/>
        <v>0.18</v>
      </c>
      <c r="K51" s="22">
        <f t="shared" si="2"/>
        <v>0</v>
      </c>
      <c r="L51" s="14"/>
      <c r="M51" s="220" t="str">
        <f t="shared" si="3"/>
        <v/>
      </c>
      <c r="N51" s="23" t="str">
        <f ca="1">IFERROR(VLOOKUP(A51,INDIRECT("F"&amp;MATCH("Listenende",$A:$A,0)+73):INDIRECT("G"&amp;MATCH("Listenende",$A:$A,0)+200),2,FALSE),"")</f>
        <v/>
      </c>
      <c r="O51" s="24" t="s">
        <v>16</v>
      </c>
      <c r="AA51" s="16" t="s">
        <v>17</v>
      </c>
    </row>
    <row r="52" spans="1:27" ht="13.5" customHeight="1">
      <c r="A52" s="9" t="s">
        <v>150</v>
      </c>
      <c r="B52" s="15" t="s">
        <v>151</v>
      </c>
      <c r="C52" s="15" t="s">
        <v>152</v>
      </c>
      <c r="D52" s="9" t="s">
        <v>31</v>
      </c>
      <c r="E52" s="16"/>
      <c r="F52" s="17">
        <v>100</v>
      </c>
      <c r="G52" s="18">
        <v>1.5</v>
      </c>
      <c r="H52" s="19"/>
      <c r="I52" s="20">
        <f t="shared" si="0"/>
        <v>0</v>
      </c>
      <c r="J52" s="21">
        <f t="shared" si="1"/>
        <v>0.18</v>
      </c>
      <c r="K52" s="22">
        <f t="shared" si="2"/>
        <v>0</v>
      </c>
      <c r="L52" s="14"/>
      <c r="M52" s="220" t="str">
        <f t="shared" si="3"/>
        <v/>
      </c>
      <c r="N52" s="23" t="str">
        <f ca="1">IFERROR(VLOOKUP(A52,INDIRECT("F"&amp;MATCH("Listenende",$A:$A,0)+73):INDIRECT("G"&amp;MATCH("Listenende",$A:$A,0)+200),2,FALSE),"")</f>
        <v/>
      </c>
      <c r="O52" s="24" t="s">
        <v>16</v>
      </c>
      <c r="AA52" s="16" t="s">
        <v>17</v>
      </c>
    </row>
    <row r="53" spans="1:27" ht="13.5" customHeight="1">
      <c r="A53" s="9" t="s">
        <v>153</v>
      </c>
      <c r="B53" s="15" t="s">
        <v>154</v>
      </c>
      <c r="C53" s="15" t="s">
        <v>155</v>
      </c>
      <c r="D53" s="9" t="s">
        <v>31</v>
      </c>
      <c r="E53" s="16"/>
      <c r="F53" s="17">
        <v>100</v>
      </c>
      <c r="G53" s="18">
        <v>1.5</v>
      </c>
      <c r="H53" s="19"/>
      <c r="I53" s="20">
        <f t="shared" si="0"/>
        <v>0</v>
      </c>
      <c r="J53" s="21">
        <f t="shared" si="1"/>
        <v>0.18</v>
      </c>
      <c r="K53" s="22">
        <f t="shared" si="2"/>
        <v>0</v>
      </c>
      <c r="L53" s="14"/>
      <c r="M53" s="220" t="str">
        <f t="shared" si="3"/>
        <v/>
      </c>
      <c r="N53" s="23" t="str">
        <f ca="1">IFERROR(VLOOKUP(A53,INDIRECT("F"&amp;MATCH("Listenende",$A:$A,0)+73):INDIRECT("G"&amp;MATCH("Listenende",$A:$A,0)+200),2,FALSE),"")</f>
        <v/>
      </c>
      <c r="O53" s="24" t="s">
        <v>16</v>
      </c>
      <c r="AA53" s="16" t="s">
        <v>17</v>
      </c>
    </row>
    <row r="54" spans="1:27" ht="13.5" customHeight="1">
      <c r="A54" s="9" t="s">
        <v>156</v>
      </c>
      <c r="B54" s="15" t="s">
        <v>157</v>
      </c>
      <c r="C54" s="15" t="s">
        <v>158</v>
      </c>
      <c r="D54" s="9" t="s">
        <v>31</v>
      </c>
      <c r="E54" s="16"/>
      <c r="F54" s="17">
        <v>100</v>
      </c>
      <c r="G54" s="18">
        <v>3</v>
      </c>
      <c r="H54" s="19"/>
      <c r="I54" s="20">
        <f t="shared" si="0"/>
        <v>0</v>
      </c>
      <c r="J54" s="21">
        <f t="shared" si="1"/>
        <v>0.18</v>
      </c>
      <c r="K54" s="22">
        <f t="shared" si="2"/>
        <v>0</v>
      </c>
      <c r="L54" s="14"/>
      <c r="M54" s="220" t="str">
        <f t="shared" si="3"/>
        <v/>
      </c>
      <c r="N54" s="23" t="str">
        <f ca="1">IFERROR(VLOOKUP(A54,INDIRECT("F"&amp;MATCH("Listenende",$A:$A,0)+73):INDIRECT("G"&amp;MATCH("Listenende",$A:$A,0)+200),2,FALSE),"")</f>
        <v/>
      </c>
      <c r="O54" s="24" t="s">
        <v>16</v>
      </c>
      <c r="AA54" s="16" t="s">
        <v>17</v>
      </c>
    </row>
    <row r="55" spans="1:27" ht="13.5" customHeight="1">
      <c r="A55" s="9" t="s">
        <v>159</v>
      </c>
      <c r="B55" s="15" t="s">
        <v>160</v>
      </c>
      <c r="C55" s="15" t="s">
        <v>161</v>
      </c>
      <c r="D55" s="9" t="s">
        <v>31</v>
      </c>
      <c r="E55" s="16"/>
      <c r="F55" s="17">
        <v>150</v>
      </c>
      <c r="G55" s="18">
        <v>0.68</v>
      </c>
      <c r="H55" s="19"/>
      <c r="I55" s="20">
        <f t="shared" si="0"/>
        <v>0</v>
      </c>
      <c r="J55" s="21">
        <f t="shared" si="1"/>
        <v>0.12</v>
      </c>
      <c r="K55" s="22">
        <f t="shared" si="2"/>
        <v>0</v>
      </c>
      <c r="L55" s="14"/>
      <c r="M55" s="220" t="str">
        <f t="shared" si="3"/>
        <v/>
      </c>
      <c r="N55" s="23" t="str">
        <f ca="1">IFERROR(VLOOKUP(A55,INDIRECT("F"&amp;MATCH("Listenende",$A:$A,0)+73):INDIRECT("G"&amp;MATCH("Listenende",$A:$A,0)+200),2,FALSE),"")</f>
        <v/>
      </c>
      <c r="O55" s="24" t="s">
        <v>16</v>
      </c>
      <c r="AA55" s="16" t="s">
        <v>17</v>
      </c>
    </row>
    <row r="56" spans="1:27" ht="13.5" customHeight="1">
      <c r="A56" s="9" t="s">
        <v>162</v>
      </c>
      <c r="B56" s="15" t="s">
        <v>163</v>
      </c>
      <c r="C56" s="15" t="s">
        <v>164</v>
      </c>
      <c r="D56" s="9" t="s">
        <v>31</v>
      </c>
      <c r="E56" s="16"/>
      <c r="F56" s="17">
        <v>50</v>
      </c>
      <c r="G56" s="18">
        <v>3</v>
      </c>
      <c r="H56" s="19"/>
      <c r="I56" s="20">
        <f t="shared" si="0"/>
        <v>0</v>
      </c>
      <c r="J56" s="21">
        <f t="shared" si="1"/>
        <v>0.36</v>
      </c>
      <c r="K56" s="22">
        <f t="shared" si="2"/>
        <v>0</v>
      </c>
      <c r="L56" s="14"/>
      <c r="M56" s="220" t="str">
        <f t="shared" si="3"/>
        <v/>
      </c>
      <c r="N56" s="23" t="str">
        <f ca="1">IFERROR(VLOOKUP(A56,INDIRECT("F"&amp;MATCH("Listenende",$A:$A,0)+73):INDIRECT("G"&amp;MATCH("Listenende",$A:$A,0)+200),2,FALSE),"")</f>
        <v/>
      </c>
      <c r="O56" s="24" t="s">
        <v>16</v>
      </c>
      <c r="AA56" s="16" t="s">
        <v>17</v>
      </c>
    </row>
    <row r="57" spans="1:27" ht="13.5" customHeight="1">
      <c r="A57" s="9" t="s">
        <v>165</v>
      </c>
      <c r="B57" s="15" t="s">
        <v>166</v>
      </c>
      <c r="C57" s="9" t="s">
        <v>164</v>
      </c>
      <c r="D57" s="9" t="s">
        <v>31</v>
      </c>
      <c r="E57" s="16"/>
      <c r="F57" s="17">
        <v>80</v>
      </c>
      <c r="G57" s="18">
        <v>4.5</v>
      </c>
      <c r="H57" s="19"/>
      <c r="I57" s="20">
        <f t="shared" si="0"/>
        <v>0</v>
      </c>
      <c r="J57" s="21">
        <f t="shared" si="1"/>
        <v>0.23</v>
      </c>
      <c r="K57" s="22">
        <f t="shared" si="2"/>
        <v>0</v>
      </c>
      <c r="L57" s="14"/>
      <c r="M57" s="220" t="str">
        <f t="shared" si="3"/>
        <v/>
      </c>
      <c r="N57" s="23" t="str">
        <f ca="1">IFERROR(VLOOKUP(A57,INDIRECT("F"&amp;MATCH("Listenende",$A:$A,0)+73):INDIRECT("G"&amp;MATCH("Listenende",$A:$A,0)+200),2,FALSE),"")</f>
        <v/>
      </c>
      <c r="O57" s="24" t="s">
        <v>16</v>
      </c>
      <c r="AA57" s="16" t="s">
        <v>17</v>
      </c>
    </row>
    <row r="58" spans="1:27" ht="13.5" customHeight="1">
      <c r="A58" s="9" t="s">
        <v>167</v>
      </c>
      <c r="B58" s="15" t="s">
        <v>168</v>
      </c>
      <c r="C58" s="15" t="s">
        <v>169</v>
      </c>
      <c r="D58" s="9" t="s">
        <v>31</v>
      </c>
      <c r="E58" s="16"/>
      <c r="F58" s="17">
        <v>100</v>
      </c>
      <c r="G58" s="18">
        <v>3</v>
      </c>
      <c r="H58" s="19"/>
      <c r="I58" s="20">
        <f t="shared" si="0"/>
        <v>0</v>
      </c>
      <c r="J58" s="21">
        <f t="shared" si="1"/>
        <v>0.18</v>
      </c>
      <c r="K58" s="22">
        <f t="shared" si="2"/>
        <v>0</v>
      </c>
      <c r="L58" s="14"/>
      <c r="M58" s="220" t="str">
        <f t="shared" si="3"/>
        <v/>
      </c>
      <c r="N58" s="23" t="str">
        <f ca="1">IFERROR(VLOOKUP(A58,INDIRECT("F"&amp;MATCH("Listenende",$A:$A,0)+73):INDIRECT("G"&amp;MATCH("Listenende",$A:$A,0)+200),2,FALSE),"")</f>
        <v/>
      </c>
      <c r="O58" s="24" t="s">
        <v>16</v>
      </c>
      <c r="AA58" s="16" t="s">
        <v>17</v>
      </c>
    </row>
    <row r="59" spans="1:27" ht="13.5" customHeight="1">
      <c r="A59" s="29"/>
      <c r="B59" s="29" t="s">
        <v>170</v>
      </c>
      <c r="C59" s="29"/>
      <c r="D59" s="29"/>
      <c r="E59" s="29"/>
      <c r="F59" s="29"/>
      <c r="G59" s="29"/>
      <c r="H59" s="14"/>
      <c r="I59" s="20"/>
      <c r="J59" s="21"/>
      <c r="K59" s="22"/>
      <c r="L59" s="14"/>
      <c r="M59" s="220" t="str">
        <f t="shared" si="3"/>
        <v/>
      </c>
      <c r="N59" s="23" t="str">
        <f ca="1">IFERROR(VLOOKUP(A59,INDIRECT("F"&amp;MATCH("Listenende",$A:$A,0)+73):INDIRECT("G"&amp;MATCH("Listenende",$A:$A,0)+200),2,FALSE),"")</f>
        <v/>
      </c>
      <c r="O59" s="24"/>
      <c r="AA59" s="29"/>
    </row>
    <row r="60" spans="1:27" ht="13.5" customHeight="1">
      <c r="A60" s="9" t="s">
        <v>171</v>
      </c>
      <c r="B60" s="15" t="s">
        <v>172</v>
      </c>
      <c r="C60" s="15" t="s">
        <v>173</v>
      </c>
      <c r="D60" s="9" t="s">
        <v>31</v>
      </c>
      <c r="E60" s="16"/>
      <c r="F60" s="17">
        <v>50</v>
      </c>
      <c r="G60" s="18">
        <v>3</v>
      </c>
      <c r="H60" s="19"/>
      <c r="I60" s="20">
        <f t="shared" ref="I60:I89" si="4">IFERROR(IF(G60&lt;&gt;"",H60*G60,""),"")</f>
        <v>0</v>
      </c>
      <c r="J60" s="21">
        <f t="shared" ref="J60:J89" si="5">IF(G60&lt;&gt;"",ROUND(18/F60,2),"")</f>
        <v>0.36</v>
      </c>
      <c r="K60" s="22">
        <f t="shared" ref="K60:K89" si="6">IFERROR(IF(G60&lt;&gt;"",H60*J60,""),"")</f>
        <v>0</v>
      </c>
      <c r="L60" s="14"/>
      <c r="M60" s="220" t="str">
        <f t="shared" si="3"/>
        <v/>
      </c>
      <c r="N60" s="23" t="str">
        <f ca="1">IFERROR(VLOOKUP(A60,INDIRECT("F"&amp;MATCH("Listenende",$A:$A,0)+73):INDIRECT("G"&amp;MATCH("Listenende",$A:$A,0)+200),2,FALSE),"")</f>
        <v/>
      </c>
      <c r="O60" s="24" t="s">
        <v>16</v>
      </c>
      <c r="AA60" s="16" t="s">
        <v>174</v>
      </c>
    </row>
    <row r="61" spans="1:27" ht="13.5" customHeight="1">
      <c r="A61" s="9" t="s">
        <v>175</v>
      </c>
      <c r="B61" s="15" t="s">
        <v>176</v>
      </c>
      <c r="C61" s="15" t="s">
        <v>177</v>
      </c>
      <c r="D61" s="9" t="s">
        <v>178</v>
      </c>
      <c r="E61" s="16"/>
      <c r="F61" s="17">
        <v>1000</v>
      </c>
      <c r="G61" s="18">
        <v>0.75</v>
      </c>
      <c r="H61" s="19"/>
      <c r="I61" s="20">
        <f t="shared" si="4"/>
        <v>0</v>
      </c>
      <c r="J61" s="21">
        <f t="shared" si="5"/>
        <v>0.02</v>
      </c>
      <c r="K61" s="22">
        <f t="shared" si="6"/>
        <v>0</v>
      </c>
      <c r="L61" s="14"/>
      <c r="M61" s="220" t="str">
        <f t="shared" si="3"/>
        <v/>
      </c>
      <c r="N61" s="23" t="str">
        <f ca="1">IFERROR(VLOOKUP(A61,INDIRECT("F"&amp;MATCH("Listenende",$A:$A,0)+73):INDIRECT("G"&amp;MATCH("Listenende",$A:$A,0)+200),2,FALSE),"")</f>
        <v/>
      </c>
      <c r="O61" s="24" t="s">
        <v>16</v>
      </c>
      <c r="AA61" s="16" t="s">
        <v>174</v>
      </c>
    </row>
    <row r="62" spans="1:27" ht="13.5" customHeight="1">
      <c r="A62" s="9" t="s">
        <v>179</v>
      </c>
      <c r="B62" s="15" t="s">
        <v>180</v>
      </c>
      <c r="C62" s="15" t="s">
        <v>181</v>
      </c>
      <c r="D62" s="9" t="s">
        <v>31</v>
      </c>
      <c r="E62" s="16"/>
      <c r="F62" s="17">
        <v>50</v>
      </c>
      <c r="G62" s="18">
        <v>1.5</v>
      </c>
      <c r="H62" s="19"/>
      <c r="I62" s="20">
        <f t="shared" si="4"/>
        <v>0</v>
      </c>
      <c r="J62" s="21">
        <f t="shared" si="5"/>
        <v>0.36</v>
      </c>
      <c r="K62" s="22">
        <f t="shared" si="6"/>
        <v>0</v>
      </c>
      <c r="L62" s="14"/>
      <c r="M62" s="220" t="str">
        <f t="shared" si="3"/>
        <v/>
      </c>
      <c r="N62" s="23" t="str">
        <f ca="1">IFERROR(VLOOKUP(A62,INDIRECT("F"&amp;MATCH("Listenende",$A:$A,0)+73):INDIRECT("G"&amp;MATCH("Listenende",$A:$A,0)+200),2,FALSE),"")</f>
        <v/>
      </c>
      <c r="O62" s="24" t="s">
        <v>16</v>
      </c>
      <c r="AA62" s="16" t="s">
        <v>174</v>
      </c>
    </row>
    <row r="63" spans="1:27" ht="13.5" customHeight="1">
      <c r="A63" s="9" t="s">
        <v>182</v>
      </c>
      <c r="B63" s="15" t="s">
        <v>183</v>
      </c>
      <c r="C63" s="15" t="s">
        <v>184</v>
      </c>
      <c r="D63" s="9" t="s">
        <v>31</v>
      </c>
      <c r="E63" s="16"/>
      <c r="F63" s="17">
        <v>70</v>
      </c>
      <c r="G63" s="18">
        <v>4.5</v>
      </c>
      <c r="H63" s="19"/>
      <c r="I63" s="20">
        <f t="shared" si="4"/>
        <v>0</v>
      </c>
      <c r="J63" s="21">
        <f t="shared" si="5"/>
        <v>0.26</v>
      </c>
      <c r="K63" s="22">
        <f t="shared" si="6"/>
        <v>0</v>
      </c>
      <c r="L63" s="14"/>
      <c r="M63" s="220" t="str">
        <f t="shared" si="3"/>
        <v/>
      </c>
      <c r="N63" s="23" t="str">
        <f ca="1">IFERROR(VLOOKUP(A63,INDIRECT("F"&amp;MATCH("Listenende",$A:$A,0)+73):INDIRECT("G"&amp;MATCH("Listenende",$A:$A,0)+200),2,FALSE),"")</f>
        <v/>
      </c>
      <c r="O63" s="24" t="s">
        <v>16</v>
      </c>
      <c r="AA63" s="16" t="s">
        <v>174</v>
      </c>
    </row>
    <row r="64" spans="1:27" ht="13.5" customHeight="1">
      <c r="A64" s="9" t="s">
        <v>185</v>
      </c>
      <c r="B64" s="15" t="s">
        <v>186</v>
      </c>
      <c r="C64" s="15" t="s">
        <v>187</v>
      </c>
      <c r="D64" s="9" t="s">
        <v>31</v>
      </c>
      <c r="E64" s="16"/>
      <c r="F64" s="17">
        <v>250</v>
      </c>
      <c r="G64" s="18">
        <v>1.05</v>
      </c>
      <c r="H64" s="19"/>
      <c r="I64" s="20">
        <f t="shared" si="4"/>
        <v>0</v>
      </c>
      <c r="J64" s="21">
        <f t="shared" si="5"/>
        <v>7.0000000000000007E-2</v>
      </c>
      <c r="K64" s="22">
        <f t="shared" si="6"/>
        <v>0</v>
      </c>
      <c r="L64" s="14"/>
      <c r="M64" s="220" t="str">
        <f t="shared" si="3"/>
        <v/>
      </c>
      <c r="N64" s="23" t="str">
        <f ca="1">IFERROR(VLOOKUP(A64,INDIRECT("F"&amp;MATCH("Listenende",$A:$A,0)+73):INDIRECT("G"&amp;MATCH("Listenende",$A:$A,0)+200),2,FALSE),"")</f>
        <v/>
      </c>
      <c r="O64" s="24" t="s">
        <v>16</v>
      </c>
      <c r="AA64" s="16" t="s">
        <v>174</v>
      </c>
    </row>
    <row r="65" spans="1:27" ht="13.5" customHeight="1">
      <c r="A65" s="9" t="s">
        <v>188</v>
      </c>
      <c r="B65" s="15" t="s">
        <v>189</v>
      </c>
      <c r="C65" s="15" t="s">
        <v>190</v>
      </c>
      <c r="D65" s="9" t="s">
        <v>191</v>
      </c>
      <c r="E65" s="16"/>
      <c r="F65" s="17">
        <v>500</v>
      </c>
      <c r="G65" s="18">
        <v>1.35</v>
      </c>
      <c r="H65" s="19"/>
      <c r="I65" s="20">
        <f t="shared" si="4"/>
        <v>0</v>
      </c>
      <c r="J65" s="21">
        <f t="shared" si="5"/>
        <v>0.04</v>
      </c>
      <c r="K65" s="22">
        <f t="shared" si="6"/>
        <v>0</v>
      </c>
      <c r="L65" s="14"/>
      <c r="M65" s="220" t="str">
        <f t="shared" si="3"/>
        <v/>
      </c>
      <c r="N65" s="23" t="str">
        <f ca="1">IFERROR(VLOOKUP(A65,INDIRECT("F"&amp;MATCH("Listenende",$A:$A,0)+73):INDIRECT("G"&amp;MATCH("Listenende",$A:$A,0)+200),2,FALSE),"")</f>
        <v/>
      </c>
      <c r="O65" s="24" t="s">
        <v>16</v>
      </c>
      <c r="AA65" s="16" t="s">
        <v>174</v>
      </c>
    </row>
    <row r="66" spans="1:27" ht="13.5" customHeight="1">
      <c r="A66" s="9" t="s">
        <v>192</v>
      </c>
      <c r="B66" s="15" t="s">
        <v>193</v>
      </c>
      <c r="C66" s="15" t="s">
        <v>194</v>
      </c>
      <c r="D66" s="9" t="s">
        <v>31</v>
      </c>
      <c r="E66" s="16"/>
      <c r="F66" s="17">
        <v>100</v>
      </c>
      <c r="G66" s="18">
        <v>1.2</v>
      </c>
      <c r="H66" s="19"/>
      <c r="I66" s="20">
        <f t="shared" si="4"/>
        <v>0</v>
      </c>
      <c r="J66" s="21">
        <f t="shared" si="5"/>
        <v>0.18</v>
      </c>
      <c r="K66" s="22">
        <f t="shared" si="6"/>
        <v>0</v>
      </c>
      <c r="L66" s="14"/>
      <c r="M66" s="220" t="str">
        <f t="shared" si="3"/>
        <v/>
      </c>
      <c r="N66" s="23" t="str">
        <f ca="1">IFERROR(VLOOKUP(A66,INDIRECT("F"&amp;MATCH("Listenende",$A:$A,0)+73):INDIRECT("G"&amp;MATCH("Listenende",$A:$A,0)+200),2,FALSE),"")</f>
        <v/>
      </c>
      <c r="O66" s="24" t="s">
        <v>16</v>
      </c>
      <c r="AA66" s="16" t="s">
        <v>174</v>
      </c>
    </row>
    <row r="67" spans="1:27" ht="13.5" customHeight="1">
      <c r="A67" s="9" t="s">
        <v>195</v>
      </c>
      <c r="B67" s="15" t="s">
        <v>196</v>
      </c>
      <c r="C67" s="15" t="s">
        <v>197</v>
      </c>
      <c r="D67" s="9" t="s">
        <v>31</v>
      </c>
      <c r="E67" s="16"/>
      <c r="F67" s="17">
        <v>50</v>
      </c>
      <c r="G67" s="18">
        <v>3</v>
      </c>
      <c r="H67" s="19"/>
      <c r="I67" s="20">
        <f t="shared" si="4"/>
        <v>0</v>
      </c>
      <c r="J67" s="21">
        <f t="shared" si="5"/>
        <v>0.36</v>
      </c>
      <c r="K67" s="22">
        <f t="shared" si="6"/>
        <v>0</v>
      </c>
      <c r="L67" s="14"/>
      <c r="M67" s="220" t="str">
        <f t="shared" ref="M67:M130" si="7">M66&amp;IFERROR(IF(H67*1&gt;0,A67&amp;"#"&amp;H67&amp;"$",""),"")</f>
        <v/>
      </c>
      <c r="N67" s="23" t="str">
        <f ca="1">IFERROR(VLOOKUP(A67,INDIRECT("F"&amp;MATCH("Listenende",$A:$A,0)+73):INDIRECT("G"&amp;MATCH("Listenende",$A:$A,0)+200),2,FALSE),"")</f>
        <v/>
      </c>
      <c r="O67" s="24" t="s">
        <v>16</v>
      </c>
      <c r="AA67" s="16" t="s">
        <v>174</v>
      </c>
    </row>
    <row r="68" spans="1:27" ht="13.5" customHeight="1">
      <c r="A68" s="9" t="s">
        <v>198</v>
      </c>
      <c r="B68" s="15" t="s">
        <v>199</v>
      </c>
      <c r="C68" s="15" t="s">
        <v>200</v>
      </c>
      <c r="D68" s="9" t="s">
        <v>31</v>
      </c>
      <c r="E68" s="16"/>
      <c r="F68" s="17">
        <v>360</v>
      </c>
      <c r="G68" s="18">
        <v>0.75</v>
      </c>
      <c r="H68" s="19"/>
      <c r="I68" s="20">
        <f t="shared" si="4"/>
        <v>0</v>
      </c>
      <c r="J68" s="21">
        <f t="shared" si="5"/>
        <v>0.05</v>
      </c>
      <c r="K68" s="22">
        <f t="shared" si="6"/>
        <v>0</v>
      </c>
      <c r="L68" s="14"/>
      <c r="M68" s="220" t="str">
        <f t="shared" si="7"/>
        <v/>
      </c>
      <c r="N68" s="23" t="str">
        <f ca="1">IFERROR(VLOOKUP(A68,INDIRECT("F"&amp;MATCH("Listenende",$A:$A,0)+73):INDIRECT("G"&amp;MATCH("Listenende",$A:$A,0)+200),2,FALSE),"")</f>
        <v/>
      </c>
      <c r="O68" s="24" t="s">
        <v>16</v>
      </c>
      <c r="AA68" s="16" t="s">
        <v>174</v>
      </c>
    </row>
    <row r="69" spans="1:27" ht="13.5" customHeight="1">
      <c r="A69" s="9" t="s">
        <v>201</v>
      </c>
      <c r="B69" s="15" t="s">
        <v>202</v>
      </c>
      <c r="C69" s="15" t="s">
        <v>203</v>
      </c>
      <c r="D69" s="9" t="s">
        <v>31</v>
      </c>
      <c r="E69" s="16"/>
      <c r="F69" s="17">
        <v>200</v>
      </c>
      <c r="G69" s="18">
        <v>0.68</v>
      </c>
      <c r="H69" s="19"/>
      <c r="I69" s="20">
        <f t="shared" si="4"/>
        <v>0</v>
      </c>
      <c r="J69" s="21">
        <f t="shared" si="5"/>
        <v>0.09</v>
      </c>
      <c r="K69" s="22">
        <f t="shared" si="6"/>
        <v>0</v>
      </c>
      <c r="L69" s="14"/>
      <c r="M69" s="220" t="str">
        <f t="shared" si="7"/>
        <v/>
      </c>
      <c r="N69" s="23" t="str">
        <f ca="1">IFERROR(VLOOKUP(A69,INDIRECT("F"&amp;MATCH("Listenende",$A:$A,0)+73):INDIRECT("G"&amp;MATCH("Listenende",$A:$A,0)+200),2,FALSE),"")</f>
        <v/>
      </c>
      <c r="O69" s="24" t="s">
        <v>16</v>
      </c>
      <c r="AA69" s="16" t="s">
        <v>174</v>
      </c>
    </row>
    <row r="70" spans="1:27" ht="13.5" customHeight="1">
      <c r="A70" s="9" t="s">
        <v>204</v>
      </c>
      <c r="B70" s="15" t="s">
        <v>205</v>
      </c>
      <c r="C70" s="15" t="s">
        <v>206</v>
      </c>
      <c r="D70" s="9" t="s">
        <v>207</v>
      </c>
      <c r="E70" s="16"/>
      <c r="F70" s="17">
        <v>10</v>
      </c>
      <c r="G70" s="18">
        <v>0.9</v>
      </c>
      <c r="H70" s="19"/>
      <c r="I70" s="20">
        <f t="shared" si="4"/>
        <v>0</v>
      </c>
      <c r="J70" s="21">
        <f t="shared" si="5"/>
        <v>1.8</v>
      </c>
      <c r="K70" s="22">
        <f t="shared" si="6"/>
        <v>0</v>
      </c>
      <c r="L70" s="14"/>
      <c r="M70" s="220" t="str">
        <f t="shared" si="7"/>
        <v/>
      </c>
      <c r="N70" s="23" t="str">
        <f ca="1">IFERROR(VLOOKUP(A70,INDIRECT("F"&amp;MATCH("Listenende",$A:$A,0)+73):INDIRECT("G"&amp;MATCH("Listenende",$A:$A,0)+200),2,FALSE),"")</f>
        <v/>
      </c>
      <c r="O70" s="24" t="s">
        <v>16</v>
      </c>
      <c r="AA70" s="16" t="s">
        <v>174</v>
      </c>
    </row>
    <row r="71" spans="1:27" ht="13.5" customHeight="1">
      <c r="A71" s="9" t="s">
        <v>208</v>
      </c>
      <c r="B71" s="15" t="s">
        <v>209</v>
      </c>
      <c r="C71" s="15" t="s">
        <v>210</v>
      </c>
      <c r="D71" s="9" t="s">
        <v>31</v>
      </c>
      <c r="E71" s="16"/>
      <c r="F71" s="17">
        <v>1000</v>
      </c>
      <c r="G71" s="18">
        <v>1.5</v>
      </c>
      <c r="H71" s="19"/>
      <c r="I71" s="20">
        <f t="shared" si="4"/>
        <v>0</v>
      </c>
      <c r="J71" s="21">
        <f t="shared" si="5"/>
        <v>0.02</v>
      </c>
      <c r="K71" s="22">
        <f t="shared" si="6"/>
        <v>0</v>
      </c>
      <c r="L71" s="14"/>
      <c r="M71" s="220" t="str">
        <f t="shared" si="7"/>
        <v/>
      </c>
      <c r="N71" s="23" t="str">
        <f ca="1">IFERROR(VLOOKUP(A71,INDIRECT("F"&amp;MATCH("Listenende",$A:$A,0)+73):INDIRECT("G"&amp;MATCH("Listenende",$A:$A,0)+200),2,FALSE),"")</f>
        <v/>
      </c>
      <c r="O71" s="24" t="s">
        <v>16</v>
      </c>
      <c r="AA71" s="16" t="s">
        <v>174</v>
      </c>
    </row>
    <row r="72" spans="1:27" ht="13.5" customHeight="1">
      <c r="A72" s="9" t="s">
        <v>211</v>
      </c>
      <c r="B72" s="15" t="s">
        <v>212</v>
      </c>
      <c r="C72" s="15" t="s">
        <v>213</v>
      </c>
      <c r="D72" s="9" t="s">
        <v>31</v>
      </c>
      <c r="E72" s="16"/>
      <c r="F72" s="17">
        <v>50</v>
      </c>
      <c r="G72" s="18">
        <v>3</v>
      </c>
      <c r="H72" s="19"/>
      <c r="I72" s="20">
        <f t="shared" si="4"/>
        <v>0</v>
      </c>
      <c r="J72" s="21">
        <f t="shared" si="5"/>
        <v>0.36</v>
      </c>
      <c r="K72" s="22">
        <f t="shared" si="6"/>
        <v>0</v>
      </c>
      <c r="L72" s="14"/>
      <c r="M72" s="220" t="str">
        <f t="shared" si="7"/>
        <v/>
      </c>
      <c r="N72" s="23" t="str">
        <f ca="1">IFERROR(VLOOKUP(A72,INDIRECT("F"&amp;MATCH("Listenende",$A:$A,0)+73):INDIRECT("G"&amp;MATCH("Listenende",$A:$A,0)+200),2,FALSE),"")</f>
        <v/>
      </c>
      <c r="O72" s="24" t="s">
        <v>16</v>
      </c>
      <c r="AA72" s="16" t="s">
        <v>174</v>
      </c>
    </row>
    <row r="73" spans="1:27" ht="13.5" customHeight="1">
      <c r="A73" s="9" t="s">
        <v>214</v>
      </c>
      <c r="B73" s="15" t="s">
        <v>215</v>
      </c>
      <c r="C73" s="15" t="s">
        <v>216</v>
      </c>
      <c r="D73" s="9" t="s">
        <v>31</v>
      </c>
      <c r="E73" s="16"/>
      <c r="F73" s="17">
        <v>25</v>
      </c>
      <c r="G73" s="18">
        <v>45</v>
      </c>
      <c r="H73" s="19"/>
      <c r="I73" s="20">
        <f t="shared" si="4"/>
        <v>0</v>
      </c>
      <c r="J73" s="21">
        <f t="shared" si="5"/>
        <v>0.72</v>
      </c>
      <c r="K73" s="22">
        <f t="shared" si="6"/>
        <v>0</v>
      </c>
      <c r="L73" s="14"/>
      <c r="M73" s="220" t="str">
        <f t="shared" si="7"/>
        <v/>
      </c>
      <c r="N73" s="23" t="str">
        <f ca="1">IFERROR(VLOOKUP(A73,INDIRECT("F"&amp;MATCH("Listenende",$A:$A,0)+73):INDIRECT("G"&amp;MATCH("Listenende",$A:$A,0)+200),2,FALSE),"")</f>
        <v/>
      </c>
      <c r="O73" s="24" t="s">
        <v>16</v>
      </c>
      <c r="AA73" s="16" t="s">
        <v>174</v>
      </c>
    </row>
    <row r="74" spans="1:27" ht="13.5" customHeight="1">
      <c r="A74" s="9" t="s">
        <v>217</v>
      </c>
      <c r="B74" s="15" t="s">
        <v>218</v>
      </c>
      <c r="C74" s="15" t="s">
        <v>218</v>
      </c>
      <c r="D74" s="16" t="s">
        <v>191</v>
      </c>
      <c r="E74" s="16"/>
      <c r="F74" s="17">
        <v>50</v>
      </c>
      <c r="G74" s="18">
        <v>22.5</v>
      </c>
      <c r="H74" s="19"/>
      <c r="I74" s="20">
        <f t="shared" si="4"/>
        <v>0</v>
      </c>
      <c r="J74" s="21">
        <f t="shared" si="5"/>
        <v>0.36</v>
      </c>
      <c r="K74" s="22">
        <f t="shared" si="6"/>
        <v>0</v>
      </c>
      <c r="L74" s="14"/>
      <c r="M74" s="220" t="str">
        <f t="shared" si="7"/>
        <v/>
      </c>
      <c r="N74" s="23" t="str">
        <f ca="1">IFERROR(VLOOKUP(A74,INDIRECT("F"&amp;MATCH("Listenende",$A:$A,0)+73):INDIRECT("G"&amp;MATCH("Listenende",$A:$A,0)+200),2,FALSE),"")</f>
        <v/>
      </c>
      <c r="O74" s="24" t="s">
        <v>16</v>
      </c>
      <c r="AA74" s="16" t="s">
        <v>174</v>
      </c>
    </row>
    <row r="75" spans="1:27" ht="13.5" customHeight="1">
      <c r="A75" s="9" t="s">
        <v>219</v>
      </c>
      <c r="B75" s="15" t="s">
        <v>220</v>
      </c>
      <c r="C75" s="15" t="s">
        <v>221</v>
      </c>
      <c r="D75" s="9" t="s">
        <v>31</v>
      </c>
      <c r="E75" s="16"/>
      <c r="F75" s="17">
        <v>200</v>
      </c>
      <c r="G75" s="18">
        <v>1.5</v>
      </c>
      <c r="H75" s="19"/>
      <c r="I75" s="20">
        <f t="shared" si="4"/>
        <v>0</v>
      </c>
      <c r="J75" s="21">
        <f t="shared" si="5"/>
        <v>0.09</v>
      </c>
      <c r="K75" s="22">
        <f t="shared" si="6"/>
        <v>0</v>
      </c>
      <c r="L75" s="14"/>
      <c r="M75" s="220" t="str">
        <f t="shared" si="7"/>
        <v/>
      </c>
      <c r="N75" s="23" t="str">
        <f ca="1">IFERROR(VLOOKUP(A75,INDIRECT("F"&amp;MATCH("Listenende",$A:$A,0)+73):INDIRECT("G"&amp;MATCH("Listenende",$A:$A,0)+200),2,FALSE),"")</f>
        <v/>
      </c>
      <c r="O75" s="24" t="s">
        <v>16</v>
      </c>
      <c r="AA75" s="16" t="s">
        <v>174</v>
      </c>
    </row>
    <row r="76" spans="1:27" ht="13.5" customHeight="1">
      <c r="A76" s="9" t="s">
        <v>222</v>
      </c>
      <c r="B76" s="15" t="s">
        <v>223</v>
      </c>
      <c r="C76" s="15" t="s">
        <v>224</v>
      </c>
      <c r="D76" s="9" t="s">
        <v>31</v>
      </c>
      <c r="E76" s="16"/>
      <c r="F76" s="17">
        <v>400</v>
      </c>
      <c r="G76" s="18">
        <v>1.5</v>
      </c>
      <c r="H76" s="19"/>
      <c r="I76" s="20">
        <f t="shared" si="4"/>
        <v>0</v>
      </c>
      <c r="J76" s="21">
        <f t="shared" si="5"/>
        <v>0.05</v>
      </c>
      <c r="K76" s="22">
        <f t="shared" si="6"/>
        <v>0</v>
      </c>
      <c r="L76" s="14"/>
      <c r="M76" s="220" t="str">
        <f t="shared" si="7"/>
        <v/>
      </c>
      <c r="N76" s="23" t="str">
        <f ca="1">IFERROR(VLOOKUP(A76,INDIRECT("F"&amp;MATCH("Listenende",$A:$A,0)+73):INDIRECT("G"&amp;MATCH("Listenende",$A:$A,0)+200),2,FALSE),"")</f>
        <v/>
      </c>
      <c r="O76" s="24" t="s">
        <v>16</v>
      </c>
      <c r="AA76" s="16" t="s">
        <v>174</v>
      </c>
    </row>
    <row r="77" spans="1:27" ht="13.5" customHeight="1">
      <c r="A77" s="9" t="s">
        <v>225</v>
      </c>
      <c r="B77" s="15" t="s">
        <v>226</v>
      </c>
      <c r="C77" s="15" t="s">
        <v>227</v>
      </c>
      <c r="D77" s="9" t="s">
        <v>31</v>
      </c>
      <c r="E77" s="16"/>
      <c r="F77" s="17">
        <v>60</v>
      </c>
      <c r="G77" s="18">
        <v>15</v>
      </c>
      <c r="H77" s="19"/>
      <c r="I77" s="20">
        <f t="shared" si="4"/>
        <v>0</v>
      </c>
      <c r="J77" s="21">
        <f t="shared" si="5"/>
        <v>0.3</v>
      </c>
      <c r="K77" s="22">
        <f t="shared" si="6"/>
        <v>0</v>
      </c>
      <c r="L77" s="14"/>
      <c r="M77" s="220" t="str">
        <f t="shared" si="7"/>
        <v/>
      </c>
      <c r="N77" s="23" t="str">
        <f ca="1">IFERROR(VLOOKUP(A77,INDIRECT("F"&amp;MATCH("Listenende",$A:$A,0)+73):INDIRECT("G"&amp;MATCH("Listenende",$A:$A,0)+200),2,FALSE),"")</f>
        <v/>
      </c>
      <c r="O77" s="24" t="s">
        <v>16</v>
      </c>
      <c r="AA77" s="16" t="s">
        <v>174</v>
      </c>
    </row>
    <row r="78" spans="1:27" ht="13.5" customHeight="1">
      <c r="A78" s="9" t="s">
        <v>228</v>
      </c>
      <c r="B78" s="15" t="s">
        <v>229</v>
      </c>
      <c r="C78" s="15" t="s">
        <v>230</v>
      </c>
      <c r="D78" s="9" t="s">
        <v>31</v>
      </c>
      <c r="E78" s="16"/>
      <c r="F78" s="17">
        <v>75</v>
      </c>
      <c r="G78" s="18">
        <v>3</v>
      </c>
      <c r="H78" s="19"/>
      <c r="I78" s="20">
        <f t="shared" si="4"/>
        <v>0</v>
      </c>
      <c r="J78" s="21">
        <f t="shared" si="5"/>
        <v>0.24</v>
      </c>
      <c r="K78" s="22">
        <f t="shared" si="6"/>
        <v>0</v>
      </c>
      <c r="L78" s="14"/>
      <c r="M78" s="220" t="str">
        <f t="shared" si="7"/>
        <v/>
      </c>
      <c r="N78" s="23" t="str">
        <f ca="1">IFERROR(VLOOKUP(A78,INDIRECT("F"&amp;MATCH("Listenende",$A:$A,0)+73):INDIRECT("G"&amp;MATCH("Listenende",$A:$A,0)+200),2,FALSE),"")</f>
        <v/>
      </c>
      <c r="O78" s="24" t="s">
        <v>16</v>
      </c>
      <c r="AA78" s="16" t="s">
        <v>174</v>
      </c>
    </row>
    <row r="79" spans="1:27" ht="13.5" customHeight="1">
      <c r="A79" s="9" t="s">
        <v>231</v>
      </c>
      <c r="B79" s="15" t="s">
        <v>232</v>
      </c>
      <c r="C79" s="15" t="s">
        <v>233</v>
      </c>
      <c r="D79" s="9" t="s">
        <v>93</v>
      </c>
      <c r="E79" s="16"/>
      <c r="F79" s="17">
        <v>200</v>
      </c>
      <c r="G79" s="18">
        <v>2.25</v>
      </c>
      <c r="H79" s="30" t="s">
        <v>234</v>
      </c>
      <c r="I79" s="20" t="str">
        <f t="shared" si="4"/>
        <v/>
      </c>
      <c r="J79" s="21">
        <f t="shared" si="5"/>
        <v>0.09</v>
      </c>
      <c r="K79" s="22" t="str">
        <f t="shared" si="6"/>
        <v/>
      </c>
      <c r="L79" s="14"/>
      <c r="M79" s="220" t="str">
        <f t="shared" si="7"/>
        <v/>
      </c>
      <c r="N79" s="23" t="str">
        <f ca="1">IFERROR(VLOOKUP(A79,INDIRECT("F"&amp;MATCH("Listenende",$A:$A,0)+73):INDIRECT("G"&amp;MATCH("Listenende",$A:$A,0)+200),2,FALSE),"")</f>
        <v/>
      </c>
      <c r="O79" s="24" t="s">
        <v>235</v>
      </c>
      <c r="AA79" s="16" t="s">
        <v>174</v>
      </c>
    </row>
    <row r="80" spans="1:27" ht="13.5" customHeight="1">
      <c r="A80" s="9" t="s">
        <v>236</v>
      </c>
      <c r="B80" s="15" t="s">
        <v>237</v>
      </c>
      <c r="C80" s="15" t="s">
        <v>238</v>
      </c>
      <c r="D80" s="9" t="s">
        <v>31</v>
      </c>
      <c r="E80" s="16"/>
      <c r="F80" s="17">
        <v>200</v>
      </c>
      <c r="G80" s="18">
        <v>0.75</v>
      </c>
      <c r="H80" s="19"/>
      <c r="I80" s="20">
        <f t="shared" si="4"/>
        <v>0</v>
      </c>
      <c r="J80" s="21">
        <f t="shared" si="5"/>
        <v>0.09</v>
      </c>
      <c r="K80" s="22">
        <f t="shared" si="6"/>
        <v>0</v>
      </c>
      <c r="L80" s="14"/>
      <c r="M80" s="220" t="str">
        <f t="shared" si="7"/>
        <v/>
      </c>
      <c r="N80" s="23" t="str">
        <f ca="1">IFERROR(VLOOKUP(A80,INDIRECT("F"&amp;MATCH("Listenende",$A:$A,0)+73):INDIRECT("G"&amp;MATCH("Listenende",$A:$A,0)+200),2,FALSE),"")</f>
        <v/>
      </c>
      <c r="O80" s="24" t="s">
        <v>16</v>
      </c>
      <c r="AA80" s="16" t="s">
        <v>174</v>
      </c>
    </row>
    <row r="81" spans="1:27" ht="13.5" customHeight="1">
      <c r="A81" s="9" t="s">
        <v>239</v>
      </c>
      <c r="B81" s="15" t="s">
        <v>240</v>
      </c>
      <c r="C81" s="15" t="s">
        <v>241</v>
      </c>
      <c r="D81" s="9" t="s">
        <v>31</v>
      </c>
      <c r="E81" s="16"/>
      <c r="F81" s="17">
        <v>100</v>
      </c>
      <c r="G81" s="18">
        <v>1.5</v>
      </c>
      <c r="H81" s="19"/>
      <c r="I81" s="20">
        <f t="shared" si="4"/>
        <v>0</v>
      </c>
      <c r="J81" s="21">
        <f t="shared" si="5"/>
        <v>0.18</v>
      </c>
      <c r="K81" s="22">
        <f t="shared" si="6"/>
        <v>0</v>
      </c>
      <c r="L81" s="14"/>
      <c r="M81" s="220" t="str">
        <f t="shared" si="7"/>
        <v/>
      </c>
      <c r="N81" s="23" t="str">
        <f ca="1">IFERROR(VLOOKUP(A81,INDIRECT("F"&amp;MATCH("Listenende",$A:$A,0)+73):INDIRECT("G"&amp;MATCH("Listenende",$A:$A,0)+200),2,FALSE),"")</f>
        <v/>
      </c>
      <c r="O81" s="24" t="s">
        <v>16</v>
      </c>
      <c r="AA81" s="16" t="s">
        <v>174</v>
      </c>
    </row>
    <row r="82" spans="1:27" ht="13.5" customHeight="1">
      <c r="A82" s="9" t="s">
        <v>242</v>
      </c>
      <c r="B82" s="15" t="s">
        <v>243</v>
      </c>
      <c r="C82" s="15" t="s">
        <v>244</v>
      </c>
      <c r="D82" s="16" t="s">
        <v>245</v>
      </c>
      <c r="E82" s="16"/>
      <c r="F82" s="17">
        <v>10</v>
      </c>
      <c r="G82" s="18">
        <v>225</v>
      </c>
      <c r="H82" s="19"/>
      <c r="I82" s="20">
        <f t="shared" si="4"/>
        <v>0</v>
      </c>
      <c r="J82" s="21">
        <f t="shared" si="5"/>
        <v>1.8</v>
      </c>
      <c r="K82" s="22">
        <f t="shared" si="6"/>
        <v>0</v>
      </c>
      <c r="L82" s="14"/>
      <c r="M82" s="220" t="str">
        <f t="shared" si="7"/>
        <v/>
      </c>
      <c r="N82" s="23" t="str">
        <f ca="1">IFERROR(VLOOKUP(A82,INDIRECT("F"&amp;MATCH("Listenende",$A:$A,0)+73):INDIRECT("G"&amp;MATCH("Listenende",$A:$A,0)+200),2,FALSE),"")</f>
        <v/>
      </c>
      <c r="O82" s="24" t="s">
        <v>16</v>
      </c>
      <c r="AA82" s="16" t="s">
        <v>174</v>
      </c>
    </row>
    <row r="83" spans="1:27" ht="13.5" customHeight="1">
      <c r="A83" s="9" t="s">
        <v>246</v>
      </c>
      <c r="B83" s="15" t="s">
        <v>247</v>
      </c>
      <c r="C83" s="15" t="s">
        <v>248</v>
      </c>
      <c r="D83" s="16" t="s">
        <v>249</v>
      </c>
      <c r="E83" s="16"/>
      <c r="F83" s="17">
        <v>50</v>
      </c>
      <c r="G83" s="18">
        <v>15</v>
      </c>
      <c r="H83" s="19"/>
      <c r="I83" s="20">
        <f t="shared" si="4"/>
        <v>0</v>
      </c>
      <c r="J83" s="21">
        <f t="shared" si="5"/>
        <v>0.36</v>
      </c>
      <c r="K83" s="22">
        <f t="shared" si="6"/>
        <v>0</v>
      </c>
      <c r="L83" s="14"/>
      <c r="M83" s="220" t="str">
        <f t="shared" si="7"/>
        <v/>
      </c>
      <c r="N83" s="23" t="str">
        <f ca="1">IFERROR(VLOOKUP(A83,INDIRECT("F"&amp;MATCH("Listenende",$A:$A,0)+73):INDIRECT("G"&amp;MATCH("Listenende",$A:$A,0)+200),2,FALSE),"")</f>
        <v/>
      </c>
      <c r="O83" s="24" t="s">
        <v>16</v>
      </c>
      <c r="AA83" s="16" t="s">
        <v>174</v>
      </c>
    </row>
    <row r="84" spans="1:27" ht="13.5" customHeight="1">
      <c r="A84" s="9" t="s">
        <v>250</v>
      </c>
      <c r="B84" s="9" t="s">
        <v>247</v>
      </c>
      <c r="C84" s="15" t="s">
        <v>251</v>
      </c>
      <c r="D84" s="16" t="s">
        <v>249</v>
      </c>
      <c r="E84" s="16"/>
      <c r="F84" s="17">
        <v>50</v>
      </c>
      <c r="G84" s="18">
        <v>7.5</v>
      </c>
      <c r="H84" s="19"/>
      <c r="I84" s="20">
        <f t="shared" si="4"/>
        <v>0</v>
      </c>
      <c r="J84" s="21">
        <f t="shared" si="5"/>
        <v>0.36</v>
      </c>
      <c r="K84" s="22">
        <f t="shared" si="6"/>
        <v>0</v>
      </c>
      <c r="L84" s="14"/>
      <c r="M84" s="220" t="str">
        <f t="shared" si="7"/>
        <v/>
      </c>
      <c r="N84" s="23" t="str">
        <f ca="1">IFERROR(VLOOKUP(A84,INDIRECT("F"&amp;MATCH("Listenende",$A:$A,0)+73):INDIRECT("G"&amp;MATCH("Listenende",$A:$A,0)+200),2,FALSE),"")</f>
        <v/>
      </c>
      <c r="O84" s="24" t="s">
        <v>16</v>
      </c>
      <c r="AA84" s="16" t="s">
        <v>174</v>
      </c>
    </row>
    <row r="85" spans="1:27" ht="13.5" customHeight="1">
      <c r="A85" s="9" t="s">
        <v>252</v>
      </c>
      <c r="B85" s="9" t="s">
        <v>247</v>
      </c>
      <c r="C85" s="15" t="s">
        <v>253</v>
      </c>
      <c r="D85" s="16" t="s">
        <v>191</v>
      </c>
      <c r="E85" s="16"/>
      <c r="F85" s="17">
        <v>100</v>
      </c>
      <c r="G85" s="18">
        <v>1.5</v>
      </c>
      <c r="H85" s="19"/>
      <c r="I85" s="20">
        <f t="shared" si="4"/>
        <v>0</v>
      </c>
      <c r="J85" s="21">
        <f t="shared" si="5"/>
        <v>0.18</v>
      </c>
      <c r="K85" s="22">
        <f t="shared" si="6"/>
        <v>0</v>
      </c>
      <c r="L85" s="14"/>
      <c r="M85" s="220" t="str">
        <f t="shared" si="7"/>
        <v/>
      </c>
      <c r="N85" s="23" t="str">
        <f ca="1">IFERROR(VLOOKUP(A85,INDIRECT("F"&amp;MATCH("Listenende",$A:$A,0)+73):INDIRECT("G"&amp;MATCH("Listenende",$A:$A,0)+200),2,FALSE),"")</f>
        <v/>
      </c>
      <c r="O85" s="24" t="s">
        <v>16</v>
      </c>
      <c r="AA85" s="16" t="s">
        <v>174</v>
      </c>
    </row>
    <row r="86" spans="1:27" ht="13.5" customHeight="1">
      <c r="A86" s="9" t="s">
        <v>135</v>
      </c>
      <c r="B86" s="15" t="s">
        <v>243</v>
      </c>
      <c r="C86" s="15" t="s">
        <v>254</v>
      </c>
      <c r="D86" s="16" t="s">
        <v>245</v>
      </c>
      <c r="E86" s="16"/>
      <c r="F86" s="17">
        <v>10</v>
      </c>
      <c r="G86" s="18">
        <v>225</v>
      </c>
      <c r="H86" s="19"/>
      <c r="I86" s="20">
        <f t="shared" si="4"/>
        <v>0</v>
      </c>
      <c r="J86" s="21">
        <f t="shared" si="5"/>
        <v>1.8</v>
      </c>
      <c r="K86" s="22">
        <f t="shared" si="6"/>
        <v>0</v>
      </c>
      <c r="L86" s="14"/>
      <c r="M86" s="220" t="str">
        <f t="shared" si="7"/>
        <v/>
      </c>
      <c r="N86" s="23" t="str">
        <f ca="1">IFERROR(VLOOKUP(A86,INDIRECT("F"&amp;MATCH("Listenende",$A:$A,0)+73):INDIRECT("G"&amp;MATCH("Listenende",$A:$A,0)+200),2,FALSE),"")</f>
        <v/>
      </c>
      <c r="O86" s="24" t="s">
        <v>16</v>
      </c>
      <c r="AA86" s="16" t="s">
        <v>174</v>
      </c>
    </row>
    <row r="87" spans="1:27" ht="13.5" customHeight="1">
      <c r="A87" s="9" t="s">
        <v>255</v>
      </c>
      <c r="B87" s="15" t="s">
        <v>256</v>
      </c>
      <c r="C87" s="15" t="s">
        <v>257</v>
      </c>
      <c r="D87" s="9" t="s">
        <v>258</v>
      </c>
      <c r="E87" s="16"/>
      <c r="F87" s="17">
        <v>10</v>
      </c>
      <c r="G87" s="18">
        <v>75</v>
      </c>
      <c r="H87" s="19"/>
      <c r="I87" s="20">
        <f t="shared" si="4"/>
        <v>0</v>
      </c>
      <c r="J87" s="21">
        <f t="shared" si="5"/>
        <v>1.8</v>
      </c>
      <c r="K87" s="22">
        <f t="shared" si="6"/>
        <v>0</v>
      </c>
      <c r="L87" s="14"/>
      <c r="M87" s="220" t="str">
        <f t="shared" si="7"/>
        <v/>
      </c>
      <c r="N87" s="23" t="str">
        <f ca="1">IFERROR(VLOOKUP(A87,INDIRECT("F"&amp;MATCH("Listenende",$A:$A,0)+73):INDIRECT("G"&amp;MATCH("Listenende",$A:$A,0)+200),2,FALSE),"")</f>
        <v/>
      </c>
      <c r="O87" s="24" t="s">
        <v>16</v>
      </c>
      <c r="AA87" s="16" t="s">
        <v>174</v>
      </c>
    </row>
    <row r="88" spans="1:27" ht="13.5" customHeight="1">
      <c r="A88" s="9" t="s">
        <v>259</v>
      </c>
      <c r="B88" s="9" t="s">
        <v>256</v>
      </c>
      <c r="C88" s="9" t="s">
        <v>257</v>
      </c>
      <c r="D88" s="9" t="s">
        <v>260</v>
      </c>
      <c r="E88" s="16"/>
      <c r="F88" s="17">
        <v>50</v>
      </c>
      <c r="G88" s="18">
        <v>7.5</v>
      </c>
      <c r="H88" s="19"/>
      <c r="I88" s="20">
        <f t="shared" si="4"/>
        <v>0</v>
      </c>
      <c r="J88" s="21">
        <f t="shared" si="5"/>
        <v>0.36</v>
      </c>
      <c r="K88" s="22">
        <f t="shared" si="6"/>
        <v>0</v>
      </c>
      <c r="L88" s="14"/>
      <c r="M88" s="220" t="str">
        <f t="shared" si="7"/>
        <v/>
      </c>
      <c r="N88" s="23" t="str">
        <f ca="1">IFERROR(VLOOKUP(A88,INDIRECT("F"&amp;MATCH("Listenende",$A:$A,0)+73):INDIRECT("G"&amp;MATCH("Listenende",$A:$A,0)+200),2,FALSE),"")</f>
        <v/>
      </c>
      <c r="O88" s="24" t="s">
        <v>16</v>
      </c>
      <c r="AA88" s="16" t="s">
        <v>174</v>
      </c>
    </row>
    <row r="89" spans="1:27" ht="13.5" customHeight="1">
      <c r="A89" s="9" t="s">
        <v>261</v>
      </c>
      <c r="B89" s="15" t="s">
        <v>262</v>
      </c>
      <c r="C89" s="15" t="s">
        <v>263</v>
      </c>
      <c r="D89" s="9" t="s">
        <v>31</v>
      </c>
      <c r="E89" s="16"/>
      <c r="F89" s="17">
        <v>100</v>
      </c>
      <c r="G89" s="18">
        <v>60</v>
      </c>
      <c r="H89" s="19"/>
      <c r="I89" s="20">
        <f t="shared" si="4"/>
        <v>0</v>
      </c>
      <c r="J89" s="21">
        <f t="shared" si="5"/>
        <v>0.18</v>
      </c>
      <c r="K89" s="22">
        <f t="shared" si="6"/>
        <v>0</v>
      </c>
      <c r="L89" s="14"/>
      <c r="M89" s="220" t="str">
        <f t="shared" si="7"/>
        <v/>
      </c>
      <c r="N89" s="23" t="str">
        <f ca="1">IFERROR(VLOOKUP(A89,INDIRECT("F"&amp;MATCH("Listenende",$A:$A,0)+73):INDIRECT("G"&amp;MATCH("Listenende",$A:$A,0)+200),2,FALSE),"")</f>
        <v/>
      </c>
      <c r="O89" s="24" t="s">
        <v>16</v>
      </c>
      <c r="AA89" s="16" t="s">
        <v>174</v>
      </c>
    </row>
    <row r="90" spans="1:27" ht="13.5" customHeight="1">
      <c r="A90" s="29"/>
      <c r="B90" s="29" t="s">
        <v>264</v>
      </c>
      <c r="C90" s="29"/>
      <c r="D90" s="29"/>
      <c r="E90" s="29"/>
      <c r="F90" s="29"/>
      <c r="G90" s="29"/>
      <c r="H90" s="14"/>
      <c r="I90" s="20"/>
      <c r="J90" s="21"/>
      <c r="K90" s="22"/>
      <c r="L90" s="14"/>
      <c r="M90" s="220" t="str">
        <f t="shared" si="7"/>
        <v/>
      </c>
      <c r="N90" s="23" t="str">
        <f ca="1">IFERROR(VLOOKUP(A90,INDIRECT("F"&amp;MATCH("Listenende",$A:$A,0)+73):INDIRECT("G"&amp;MATCH("Listenende",$A:$A,0)+200),2,FALSE),"")</f>
        <v/>
      </c>
      <c r="O90" s="24"/>
      <c r="AA90" s="29"/>
    </row>
    <row r="91" spans="1:27" ht="13.5" customHeight="1">
      <c r="A91" s="9" t="s">
        <v>265</v>
      </c>
      <c r="B91" s="15" t="s">
        <v>266</v>
      </c>
      <c r="C91" s="15" t="s">
        <v>267</v>
      </c>
      <c r="D91" s="9" t="s">
        <v>31</v>
      </c>
      <c r="E91" s="16"/>
      <c r="F91" s="17">
        <v>200</v>
      </c>
      <c r="G91" s="18">
        <v>0.9</v>
      </c>
      <c r="H91" s="19"/>
      <c r="I91" s="20">
        <f t="shared" ref="I91:I101" si="8">IFERROR(IF(G91&lt;&gt;"",H91*G91,""),"")</f>
        <v>0</v>
      </c>
      <c r="J91" s="21">
        <f t="shared" ref="J91:J101" si="9">IF(G91&lt;&gt;"",ROUND(18/F91,2),"")</f>
        <v>0.09</v>
      </c>
      <c r="K91" s="22">
        <f t="shared" ref="K91:K101" si="10">IFERROR(IF(G91&lt;&gt;"",H91*J91,""),"")</f>
        <v>0</v>
      </c>
      <c r="L91" s="14"/>
      <c r="M91" s="220" t="str">
        <f t="shared" si="7"/>
        <v/>
      </c>
      <c r="N91" s="23" t="str">
        <f ca="1">IFERROR(VLOOKUP(A91,INDIRECT("F"&amp;MATCH("Listenende",$A:$A,0)+73):INDIRECT("G"&amp;MATCH("Listenende",$A:$A,0)+200),2,FALSE),"")</f>
        <v/>
      </c>
      <c r="O91" s="24" t="s">
        <v>16</v>
      </c>
      <c r="AA91" s="16" t="s">
        <v>268</v>
      </c>
    </row>
    <row r="92" spans="1:27" ht="13.5" customHeight="1">
      <c r="A92" s="9" t="s">
        <v>269</v>
      </c>
      <c r="B92" s="15" t="s">
        <v>270</v>
      </c>
      <c r="C92" s="15" t="s">
        <v>271</v>
      </c>
      <c r="D92" s="9" t="s">
        <v>31</v>
      </c>
      <c r="E92" s="16"/>
      <c r="F92" s="17">
        <v>100</v>
      </c>
      <c r="G92" s="18">
        <v>1.2</v>
      </c>
      <c r="H92" s="19"/>
      <c r="I92" s="20">
        <f t="shared" si="8"/>
        <v>0</v>
      </c>
      <c r="J92" s="21">
        <f t="shared" si="9"/>
        <v>0.18</v>
      </c>
      <c r="K92" s="22">
        <f t="shared" si="10"/>
        <v>0</v>
      </c>
      <c r="L92" s="14"/>
      <c r="M92" s="220" t="str">
        <f t="shared" si="7"/>
        <v/>
      </c>
      <c r="N92" s="23" t="str">
        <f ca="1">IFERROR(VLOOKUP(A92,INDIRECT("F"&amp;MATCH("Listenende",$A:$A,0)+73):INDIRECT("G"&amp;MATCH("Listenende",$A:$A,0)+200),2,FALSE),"")</f>
        <v/>
      </c>
      <c r="O92" s="24" t="s">
        <v>16</v>
      </c>
      <c r="AA92" s="16" t="s">
        <v>268</v>
      </c>
    </row>
    <row r="93" spans="1:27" ht="13.5" customHeight="1">
      <c r="A93" s="9" t="s">
        <v>272</v>
      </c>
      <c r="B93" s="15" t="s">
        <v>273</v>
      </c>
      <c r="C93" s="15" t="s">
        <v>274</v>
      </c>
      <c r="D93" s="9" t="s">
        <v>31</v>
      </c>
      <c r="E93" s="16"/>
      <c r="F93" s="17">
        <v>200</v>
      </c>
      <c r="G93" s="18">
        <v>0.9</v>
      </c>
      <c r="H93" s="19"/>
      <c r="I93" s="20">
        <f t="shared" si="8"/>
        <v>0</v>
      </c>
      <c r="J93" s="21">
        <f t="shared" si="9"/>
        <v>0.09</v>
      </c>
      <c r="K93" s="22">
        <f t="shared" si="10"/>
        <v>0</v>
      </c>
      <c r="L93" s="14"/>
      <c r="M93" s="220" t="str">
        <f t="shared" si="7"/>
        <v/>
      </c>
      <c r="N93" s="23" t="str">
        <f ca="1">IFERROR(VLOOKUP(A93,INDIRECT("F"&amp;MATCH("Listenende",$A:$A,0)+73):INDIRECT("G"&amp;MATCH("Listenende",$A:$A,0)+200),2,FALSE),"")</f>
        <v/>
      </c>
      <c r="O93" s="24" t="s">
        <v>16</v>
      </c>
      <c r="AA93" s="16" t="s">
        <v>268</v>
      </c>
    </row>
    <row r="94" spans="1:27" ht="13.5" customHeight="1">
      <c r="A94" s="9" t="s">
        <v>275</v>
      </c>
      <c r="B94" s="15" t="s">
        <v>276</v>
      </c>
      <c r="C94" s="15" t="s">
        <v>277</v>
      </c>
      <c r="D94" s="9" t="s">
        <v>31</v>
      </c>
      <c r="E94" s="16"/>
      <c r="F94" s="17">
        <v>200</v>
      </c>
      <c r="G94" s="18">
        <v>1.2</v>
      </c>
      <c r="H94" s="19"/>
      <c r="I94" s="20">
        <f t="shared" si="8"/>
        <v>0</v>
      </c>
      <c r="J94" s="21">
        <f t="shared" si="9"/>
        <v>0.09</v>
      </c>
      <c r="K94" s="22">
        <f t="shared" si="10"/>
        <v>0</v>
      </c>
      <c r="L94" s="14"/>
      <c r="M94" s="220" t="str">
        <f t="shared" si="7"/>
        <v/>
      </c>
      <c r="N94" s="23" t="str">
        <f ca="1">IFERROR(VLOOKUP(A94,INDIRECT("F"&amp;MATCH("Listenende",$A:$A,0)+73):INDIRECT("G"&amp;MATCH("Listenende",$A:$A,0)+200),2,FALSE),"")</f>
        <v/>
      </c>
      <c r="O94" s="24" t="s">
        <v>16</v>
      </c>
      <c r="AA94" s="16" t="s">
        <v>268</v>
      </c>
    </row>
    <row r="95" spans="1:27" ht="13.5" customHeight="1">
      <c r="A95" s="9" t="s">
        <v>278</v>
      </c>
      <c r="B95" s="15" t="s">
        <v>279</v>
      </c>
      <c r="C95" s="15" t="s">
        <v>280</v>
      </c>
      <c r="D95" s="9" t="s">
        <v>31</v>
      </c>
      <c r="E95" s="16"/>
      <c r="F95" s="17">
        <v>300</v>
      </c>
      <c r="G95" s="18">
        <v>0.9</v>
      </c>
      <c r="H95" s="19"/>
      <c r="I95" s="20">
        <f t="shared" si="8"/>
        <v>0</v>
      </c>
      <c r="J95" s="21">
        <f t="shared" si="9"/>
        <v>0.06</v>
      </c>
      <c r="K95" s="22">
        <f t="shared" si="10"/>
        <v>0</v>
      </c>
      <c r="L95" s="14"/>
      <c r="M95" s="220" t="str">
        <f t="shared" si="7"/>
        <v/>
      </c>
      <c r="N95" s="23" t="str">
        <f ca="1">IFERROR(VLOOKUP(A95,INDIRECT("F"&amp;MATCH("Listenende",$A:$A,0)+73):INDIRECT("G"&amp;MATCH("Listenende",$A:$A,0)+200),2,FALSE),"")</f>
        <v/>
      </c>
      <c r="O95" s="24" t="s">
        <v>16</v>
      </c>
      <c r="AA95" s="16" t="s">
        <v>268</v>
      </c>
    </row>
    <row r="96" spans="1:27" ht="13.5" customHeight="1">
      <c r="A96" s="9" t="s">
        <v>281</v>
      </c>
      <c r="B96" s="15" t="s">
        <v>282</v>
      </c>
      <c r="C96" s="15" t="s">
        <v>283</v>
      </c>
      <c r="D96" s="9" t="s">
        <v>31</v>
      </c>
      <c r="E96" s="16"/>
      <c r="F96" s="17">
        <v>150</v>
      </c>
      <c r="G96" s="18">
        <v>1.05</v>
      </c>
      <c r="H96" s="19"/>
      <c r="I96" s="20">
        <f t="shared" si="8"/>
        <v>0</v>
      </c>
      <c r="J96" s="21">
        <f t="shared" si="9"/>
        <v>0.12</v>
      </c>
      <c r="K96" s="22">
        <f t="shared" si="10"/>
        <v>0</v>
      </c>
      <c r="L96" s="14"/>
      <c r="M96" s="220" t="str">
        <f t="shared" si="7"/>
        <v/>
      </c>
      <c r="N96" s="23" t="str">
        <f ca="1">IFERROR(VLOOKUP(A96,INDIRECT("F"&amp;MATCH("Listenende",$A:$A,0)+73):INDIRECT("G"&amp;MATCH("Listenende",$A:$A,0)+200),2,FALSE),"")</f>
        <v/>
      </c>
      <c r="O96" s="24" t="s">
        <v>16</v>
      </c>
      <c r="AA96" s="16" t="s">
        <v>268</v>
      </c>
    </row>
    <row r="97" spans="1:27" ht="13.5" customHeight="1">
      <c r="A97" s="9" t="s">
        <v>284</v>
      </c>
      <c r="B97" s="15" t="s">
        <v>285</v>
      </c>
      <c r="C97" s="15" t="s">
        <v>286</v>
      </c>
      <c r="D97" s="9" t="s">
        <v>31</v>
      </c>
      <c r="E97" s="16"/>
      <c r="F97" s="17">
        <v>160</v>
      </c>
      <c r="G97" s="18">
        <v>1.05</v>
      </c>
      <c r="H97" s="19"/>
      <c r="I97" s="20">
        <f t="shared" si="8"/>
        <v>0</v>
      </c>
      <c r="J97" s="21">
        <f t="shared" si="9"/>
        <v>0.11</v>
      </c>
      <c r="K97" s="22">
        <f t="shared" si="10"/>
        <v>0</v>
      </c>
      <c r="L97" s="14"/>
      <c r="M97" s="220" t="str">
        <f t="shared" si="7"/>
        <v/>
      </c>
      <c r="N97" s="23" t="str">
        <f ca="1">IFERROR(VLOOKUP(A97,INDIRECT("F"&amp;MATCH("Listenende",$A:$A,0)+73):INDIRECT("G"&amp;MATCH("Listenende",$A:$A,0)+200),2,FALSE),"")</f>
        <v/>
      </c>
      <c r="O97" s="24" t="s">
        <v>16</v>
      </c>
      <c r="AA97" s="16" t="s">
        <v>268</v>
      </c>
    </row>
    <row r="98" spans="1:27" ht="13.5" customHeight="1">
      <c r="A98" s="9" t="s">
        <v>287</v>
      </c>
      <c r="B98" s="15" t="s">
        <v>288</v>
      </c>
      <c r="C98" s="15" t="s">
        <v>289</v>
      </c>
      <c r="D98" s="9" t="s">
        <v>31</v>
      </c>
      <c r="E98" s="16"/>
      <c r="F98" s="17">
        <v>100</v>
      </c>
      <c r="G98" s="18">
        <v>1.5</v>
      </c>
      <c r="H98" s="19"/>
      <c r="I98" s="20">
        <f t="shared" si="8"/>
        <v>0</v>
      </c>
      <c r="J98" s="21">
        <f t="shared" si="9"/>
        <v>0.18</v>
      </c>
      <c r="K98" s="22">
        <f t="shared" si="10"/>
        <v>0</v>
      </c>
      <c r="L98" s="14"/>
      <c r="M98" s="220" t="str">
        <f t="shared" si="7"/>
        <v/>
      </c>
      <c r="N98" s="23" t="str">
        <f ca="1">IFERROR(VLOOKUP(A98,INDIRECT("F"&amp;MATCH("Listenende",$A:$A,0)+73):INDIRECT("G"&amp;MATCH("Listenende",$A:$A,0)+200),2,FALSE),"")</f>
        <v/>
      </c>
      <c r="O98" s="24" t="s">
        <v>16</v>
      </c>
      <c r="AA98" s="16" t="s">
        <v>268</v>
      </c>
    </row>
    <row r="99" spans="1:27" ht="13.5" customHeight="1">
      <c r="A99" s="9" t="s">
        <v>290</v>
      </c>
      <c r="B99" s="15" t="s">
        <v>291</v>
      </c>
      <c r="C99" s="15" t="s">
        <v>292</v>
      </c>
      <c r="D99" s="9" t="s">
        <v>31</v>
      </c>
      <c r="E99" s="16"/>
      <c r="F99" s="17">
        <v>100</v>
      </c>
      <c r="G99" s="18">
        <v>0.75</v>
      </c>
      <c r="H99" s="19"/>
      <c r="I99" s="20">
        <f t="shared" si="8"/>
        <v>0</v>
      </c>
      <c r="J99" s="21">
        <f t="shared" si="9"/>
        <v>0.18</v>
      </c>
      <c r="K99" s="22">
        <f t="shared" si="10"/>
        <v>0</v>
      </c>
      <c r="L99" s="14"/>
      <c r="M99" s="220" t="str">
        <f t="shared" si="7"/>
        <v/>
      </c>
      <c r="N99" s="23" t="str">
        <f ca="1">IFERROR(VLOOKUP(A99,INDIRECT("F"&amp;MATCH("Listenende",$A:$A,0)+73):INDIRECT("G"&amp;MATCH("Listenende",$A:$A,0)+200),2,FALSE),"")</f>
        <v/>
      </c>
      <c r="O99" s="24" t="s">
        <v>16</v>
      </c>
      <c r="AA99" s="16" t="s">
        <v>268</v>
      </c>
    </row>
    <row r="100" spans="1:27" ht="13.5" customHeight="1">
      <c r="A100" s="9" t="s">
        <v>293</v>
      </c>
      <c r="B100" s="15" t="s">
        <v>294</v>
      </c>
      <c r="C100" s="15" t="s">
        <v>295</v>
      </c>
      <c r="D100" s="9" t="s">
        <v>31</v>
      </c>
      <c r="E100" s="16"/>
      <c r="F100" s="17">
        <v>100</v>
      </c>
      <c r="G100" s="18">
        <v>1.5</v>
      </c>
      <c r="H100" s="19"/>
      <c r="I100" s="20">
        <f t="shared" si="8"/>
        <v>0</v>
      </c>
      <c r="J100" s="21">
        <f t="shared" si="9"/>
        <v>0.18</v>
      </c>
      <c r="K100" s="22">
        <f t="shared" si="10"/>
        <v>0</v>
      </c>
      <c r="L100" s="14"/>
      <c r="M100" s="220" t="str">
        <f t="shared" si="7"/>
        <v/>
      </c>
      <c r="N100" s="23" t="str">
        <f ca="1">IFERROR(VLOOKUP(A100,INDIRECT("F"&amp;MATCH("Listenende",$A:$A,0)+73):INDIRECT("G"&amp;MATCH("Listenende",$A:$A,0)+200),2,FALSE),"")</f>
        <v/>
      </c>
      <c r="O100" s="24" t="s">
        <v>16</v>
      </c>
      <c r="AA100" s="16" t="s">
        <v>268</v>
      </c>
    </row>
    <row r="101" spans="1:27" ht="13.5" customHeight="1">
      <c r="A101" s="9" t="s">
        <v>296</v>
      </c>
      <c r="B101" s="15" t="s">
        <v>297</v>
      </c>
      <c r="C101" s="15" t="s">
        <v>298</v>
      </c>
      <c r="D101" s="9" t="s">
        <v>93</v>
      </c>
      <c r="E101" s="16"/>
      <c r="F101" s="17">
        <v>150</v>
      </c>
      <c r="G101" s="18">
        <v>0.75</v>
      </c>
      <c r="H101" s="19"/>
      <c r="I101" s="20">
        <f t="shared" si="8"/>
        <v>0</v>
      </c>
      <c r="J101" s="21">
        <f t="shared" si="9"/>
        <v>0.12</v>
      </c>
      <c r="K101" s="22">
        <f t="shared" si="10"/>
        <v>0</v>
      </c>
      <c r="L101" s="14"/>
      <c r="M101" s="220" t="str">
        <f t="shared" si="7"/>
        <v/>
      </c>
      <c r="N101" s="23" t="str">
        <f ca="1">IFERROR(VLOOKUP(A101,INDIRECT("F"&amp;MATCH("Listenende",$A:$A,0)+73):INDIRECT("G"&amp;MATCH("Listenende",$A:$A,0)+200),2,FALSE),"")</f>
        <v/>
      </c>
      <c r="O101" s="24" t="s">
        <v>16</v>
      </c>
      <c r="AA101" s="16" t="s">
        <v>268</v>
      </c>
    </row>
    <row r="102" spans="1:27" ht="13.5" customHeight="1">
      <c r="A102" s="29"/>
      <c r="B102" s="29" t="s">
        <v>299</v>
      </c>
      <c r="C102" s="29"/>
      <c r="D102" s="29"/>
      <c r="E102" s="29"/>
      <c r="F102" s="29"/>
      <c r="G102" s="29"/>
      <c r="H102" s="14"/>
      <c r="I102" s="20"/>
      <c r="J102" s="21"/>
      <c r="K102" s="22"/>
      <c r="L102" s="14"/>
      <c r="M102" s="220" t="str">
        <f t="shared" si="7"/>
        <v/>
      </c>
      <c r="N102" s="23" t="str">
        <f ca="1">IFERROR(VLOOKUP(A102,INDIRECT("F"&amp;MATCH("Listenende",$A:$A,0)+73):INDIRECT("G"&amp;MATCH("Listenende",$A:$A,0)+200),2,FALSE),"")</f>
        <v/>
      </c>
      <c r="O102" s="24"/>
      <c r="AA102" s="29"/>
    </row>
    <row r="103" spans="1:27" ht="13.5" customHeight="1">
      <c r="A103" s="9" t="s">
        <v>300</v>
      </c>
      <c r="B103" s="15" t="s">
        <v>301</v>
      </c>
      <c r="C103" s="15" t="s">
        <v>302</v>
      </c>
      <c r="D103" s="9" t="s">
        <v>31</v>
      </c>
      <c r="E103" s="16"/>
      <c r="F103" s="17">
        <v>300</v>
      </c>
      <c r="G103" s="18">
        <v>1.05</v>
      </c>
      <c r="H103" s="19"/>
      <c r="I103" s="20">
        <f t="shared" ref="I103:I108" si="11">IFERROR(IF(G103&lt;&gt;"",H103*G103,""),"")</f>
        <v>0</v>
      </c>
      <c r="J103" s="21">
        <f t="shared" ref="J103:J108" si="12">IF(G103&lt;&gt;"",ROUND(18/F103,2),"")</f>
        <v>0.06</v>
      </c>
      <c r="K103" s="22">
        <f t="shared" ref="K103:K108" si="13">IFERROR(IF(G103&lt;&gt;"",H103*J103,""),"")</f>
        <v>0</v>
      </c>
      <c r="L103" s="14"/>
      <c r="M103" s="220" t="str">
        <f t="shared" si="7"/>
        <v/>
      </c>
      <c r="N103" s="23" t="str">
        <f ca="1">IFERROR(VLOOKUP(A103,INDIRECT("F"&amp;MATCH("Listenende",$A:$A,0)+73):INDIRECT("G"&amp;MATCH("Listenende",$A:$A,0)+200),2,FALSE),"")</f>
        <v/>
      </c>
      <c r="O103" s="24" t="s">
        <v>16</v>
      </c>
      <c r="AA103" s="16" t="s">
        <v>303</v>
      </c>
    </row>
    <row r="104" spans="1:27" ht="13.5" customHeight="1">
      <c r="A104" s="9" t="s">
        <v>304</v>
      </c>
      <c r="B104" s="15" t="s">
        <v>305</v>
      </c>
      <c r="C104" s="15" t="s">
        <v>306</v>
      </c>
      <c r="D104" s="9" t="s">
        <v>31</v>
      </c>
      <c r="E104" s="16"/>
      <c r="F104" s="17">
        <v>100</v>
      </c>
      <c r="G104" s="18">
        <v>1.5</v>
      </c>
      <c r="H104" s="19"/>
      <c r="I104" s="20">
        <f t="shared" si="11"/>
        <v>0</v>
      </c>
      <c r="J104" s="21">
        <f t="shared" si="12"/>
        <v>0.18</v>
      </c>
      <c r="K104" s="22">
        <f t="shared" si="13"/>
        <v>0</v>
      </c>
      <c r="L104" s="14"/>
      <c r="M104" s="220" t="str">
        <f t="shared" si="7"/>
        <v/>
      </c>
      <c r="N104" s="23" t="str">
        <f ca="1">IFERROR(VLOOKUP(A104,INDIRECT("F"&amp;MATCH("Listenende",$A:$A,0)+73):INDIRECT("G"&amp;MATCH("Listenende",$A:$A,0)+200),2,FALSE),"")</f>
        <v/>
      </c>
      <c r="O104" s="24" t="s">
        <v>16</v>
      </c>
      <c r="AA104" s="16" t="s">
        <v>303</v>
      </c>
    </row>
    <row r="105" spans="1:27" ht="13.5" customHeight="1">
      <c r="A105" s="9" t="s">
        <v>307</v>
      </c>
      <c r="B105" s="15" t="s">
        <v>308</v>
      </c>
      <c r="C105" s="15" t="s">
        <v>309</v>
      </c>
      <c r="D105" s="9" t="s">
        <v>93</v>
      </c>
      <c r="E105" s="16"/>
      <c r="F105" s="17">
        <v>200</v>
      </c>
      <c r="G105" s="18">
        <v>0.9</v>
      </c>
      <c r="H105" s="19"/>
      <c r="I105" s="20">
        <f t="shared" si="11"/>
        <v>0</v>
      </c>
      <c r="J105" s="21">
        <f t="shared" si="12"/>
        <v>0.09</v>
      </c>
      <c r="K105" s="22">
        <f t="shared" si="13"/>
        <v>0</v>
      </c>
      <c r="L105" s="14"/>
      <c r="M105" s="220" t="str">
        <f t="shared" si="7"/>
        <v/>
      </c>
      <c r="N105" s="23" t="str">
        <f ca="1">IFERROR(VLOOKUP(A105,INDIRECT("F"&amp;MATCH("Listenende",$A:$A,0)+73):INDIRECT("G"&amp;MATCH("Listenende",$A:$A,0)+200),2,FALSE),"")</f>
        <v/>
      </c>
      <c r="O105" s="24" t="s">
        <v>16</v>
      </c>
      <c r="AA105" s="16" t="s">
        <v>303</v>
      </c>
    </row>
    <row r="106" spans="1:27" ht="13.5" customHeight="1">
      <c r="A106" s="9" t="s">
        <v>310</v>
      </c>
      <c r="B106" s="15" t="s">
        <v>311</v>
      </c>
      <c r="C106" s="15" t="s">
        <v>312</v>
      </c>
      <c r="D106" s="9" t="s">
        <v>31</v>
      </c>
      <c r="E106" s="16"/>
      <c r="F106" s="17">
        <v>100</v>
      </c>
      <c r="G106" s="18">
        <v>1.5</v>
      </c>
      <c r="H106" s="19"/>
      <c r="I106" s="20">
        <f t="shared" si="11"/>
        <v>0</v>
      </c>
      <c r="J106" s="21">
        <f t="shared" si="12"/>
        <v>0.18</v>
      </c>
      <c r="K106" s="22">
        <f t="shared" si="13"/>
        <v>0</v>
      </c>
      <c r="L106" s="14"/>
      <c r="M106" s="220" t="str">
        <f t="shared" si="7"/>
        <v/>
      </c>
      <c r="N106" s="23" t="str">
        <f ca="1">IFERROR(VLOOKUP(A106,INDIRECT("F"&amp;MATCH("Listenende",$A:$A,0)+73):INDIRECT("G"&amp;MATCH("Listenende",$A:$A,0)+200),2,FALSE),"")</f>
        <v/>
      </c>
      <c r="O106" s="24" t="s">
        <v>16</v>
      </c>
      <c r="AA106" s="16" t="s">
        <v>303</v>
      </c>
    </row>
    <row r="107" spans="1:27" ht="13.5" customHeight="1">
      <c r="A107" s="9" t="s">
        <v>313</v>
      </c>
      <c r="B107" s="15" t="s">
        <v>314</v>
      </c>
      <c r="C107" s="15" t="s">
        <v>315</v>
      </c>
      <c r="D107" s="9" t="s">
        <v>31</v>
      </c>
      <c r="E107" s="16"/>
      <c r="F107" s="17">
        <v>200</v>
      </c>
      <c r="G107" s="18">
        <v>3</v>
      </c>
      <c r="H107" s="19"/>
      <c r="I107" s="20">
        <f t="shared" si="11"/>
        <v>0</v>
      </c>
      <c r="J107" s="21">
        <f t="shared" si="12"/>
        <v>0.09</v>
      </c>
      <c r="K107" s="22">
        <f t="shared" si="13"/>
        <v>0</v>
      </c>
      <c r="L107" s="14"/>
      <c r="M107" s="220" t="str">
        <f t="shared" si="7"/>
        <v/>
      </c>
      <c r="N107" s="23" t="str">
        <f ca="1">IFERROR(VLOOKUP(A107,INDIRECT("F"&amp;MATCH("Listenende",$A:$A,0)+73):INDIRECT("G"&amp;MATCH("Listenende",$A:$A,0)+200),2,FALSE),"")</f>
        <v/>
      </c>
      <c r="O107" s="24" t="s">
        <v>16</v>
      </c>
      <c r="AA107" s="16" t="s">
        <v>303</v>
      </c>
    </row>
    <row r="108" spans="1:27" ht="13.5" customHeight="1">
      <c r="A108" s="9" t="s">
        <v>316</v>
      </c>
      <c r="B108" s="15" t="s">
        <v>317</v>
      </c>
      <c r="C108" s="15" t="s">
        <v>318</v>
      </c>
      <c r="D108" s="9" t="s">
        <v>31</v>
      </c>
      <c r="E108" s="16"/>
      <c r="F108" s="17">
        <v>200</v>
      </c>
      <c r="G108" s="18">
        <v>3</v>
      </c>
      <c r="H108" s="19"/>
      <c r="I108" s="20">
        <f t="shared" si="11"/>
        <v>0</v>
      </c>
      <c r="J108" s="21">
        <f t="shared" si="12"/>
        <v>0.09</v>
      </c>
      <c r="K108" s="22">
        <f t="shared" si="13"/>
        <v>0</v>
      </c>
      <c r="L108" s="14"/>
      <c r="M108" s="220" t="str">
        <f t="shared" si="7"/>
        <v/>
      </c>
      <c r="N108" s="23" t="str">
        <f ca="1">IFERROR(VLOOKUP(A108,INDIRECT("F"&amp;MATCH("Listenende",$A:$A,0)+73):INDIRECT("G"&amp;MATCH("Listenende",$A:$A,0)+200),2,FALSE),"")</f>
        <v/>
      </c>
      <c r="O108" s="24" t="s">
        <v>16</v>
      </c>
      <c r="AA108" s="16" t="s">
        <v>303</v>
      </c>
    </row>
    <row r="109" spans="1:27" ht="13.5" customHeight="1">
      <c r="A109" s="31"/>
      <c r="B109" s="29" t="s">
        <v>319</v>
      </c>
      <c r="C109" s="11"/>
      <c r="D109" s="11"/>
      <c r="E109" s="11"/>
      <c r="F109" s="32"/>
      <c r="G109" s="33"/>
      <c r="H109" s="34"/>
      <c r="I109" s="35"/>
      <c r="J109" s="36"/>
      <c r="K109" s="37"/>
      <c r="L109" s="13"/>
      <c r="M109" s="220" t="str">
        <f t="shared" si="7"/>
        <v/>
      </c>
      <c r="N109" s="23" t="str">
        <f ca="1">IFERROR(VLOOKUP(A109,INDIRECT("F"&amp;MATCH("Listenende",$A:$A,0)+73):INDIRECT("G"&amp;MATCH("Listenende",$A:$A,0)+200),2,FALSE),"")</f>
        <v/>
      </c>
      <c r="O109" s="24"/>
      <c r="AA109" s="11"/>
    </row>
    <row r="110" spans="1:27" ht="13.5" customHeight="1">
      <c r="A110" s="9" t="s">
        <v>320</v>
      </c>
      <c r="B110" s="15" t="s">
        <v>321</v>
      </c>
      <c r="C110" s="15" t="s">
        <v>322</v>
      </c>
      <c r="D110" s="9" t="s">
        <v>31</v>
      </c>
      <c r="E110" s="9"/>
      <c r="F110" s="17">
        <v>100</v>
      </c>
      <c r="G110" s="18">
        <v>1.2</v>
      </c>
      <c r="H110" s="19"/>
      <c r="I110" s="20">
        <f>IFERROR(IF(G110&lt;&gt;"",H110*G110,""),"")</f>
        <v>0</v>
      </c>
      <c r="J110" s="21">
        <f>IF(G110&lt;&gt;"",ROUND(18/F110,2),"")</f>
        <v>0.18</v>
      </c>
      <c r="K110" s="22">
        <f>IFERROR(IF(G110&lt;&gt;"",H110*J110,""),"")</f>
        <v>0</v>
      </c>
      <c r="L110" s="14"/>
      <c r="M110" s="220" t="str">
        <f t="shared" si="7"/>
        <v/>
      </c>
      <c r="N110" s="23" t="str">
        <f ca="1">IFERROR(VLOOKUP(A110,INDIRECT("F"&amp;MATCH("Listenende",$A:$A,0)+73):INDIRECT("G"&amp;MATCH("Listenende",$A:$A,0)+200),2,FALSE),"")</f>
        <v/>
      </c>
      <c r="O110" s="24" t="s">
        <v>323</v>
      </c>
      <c r="AA110" s="9"/>
    </row>
    <row r="111" spans="1:27" ht="13.5" customHeight="1">
      <c r="A111" s="9" t="s">
        <v>324</v>
      </c>
      <c r="B111" s="15" t="s">
        <v>325</v>
      </c>
      <c r="C111" s="15" t="s">
        <v>326</v>
      </c>
      <c r="D111" s="9" t="s">
        <v>327</v>
      </c>
      <c r="E111" s="9"/>
      <c r="F111" s="17">
        <v>200</v>
      </c>
      <c r="G111" s="18">
        <v>1.5</v>
      </c>
      <c r="H111" s="19"/>
      <c r="I111" s="20">
        <f>IFERROR(IF(G111&lt;&gt;"",H111*G111,""),"")</f>
        <v>0</v>
      </c>
      <c r="J111" s="21">
        <f>IF(G111&lt;&gt;"",ROUND(18/F111,2),"")</f>
        <v>0.09</v>
      </c>
      <c r="K111" s="22">
        <f>IFERROR(IF(G111&lt;&gt;"",H111*J111,""),"")</f>
        <v>0</v>
      </c>
      <c r="L111" s="14"/>
      <c r="M111" s="220" t="str">
        <f t="shared" si="7"/>
        <v/>
      </c>
      <c r="N111" s="23" t="str">
        <f ca="1">IFERROR(VLOOKUP(A111,INDIRECT("F"&amp;MATCH("Listenende",$A:$A,0)+73):INDIRECT("G"&amp;MATCH("Listenende",$A:$A,0)+200),2,FALSE),"")</f>
        <v/>
      </c>
      <c r="O111" s="24" t="s">
        <v>629</v>
      </c>
      <c r="AA111" s="9"/>
    </row>
    <row r="112" spans="1:27" ht="13.5" customHeight="1">
      <c r="A112" s="9" t="s">
        <v>328</v>
      </c>
      <c r="B112" s="15" t="s">
        <v>329</v>
      </c>
      <c r="C112" s="15" t="s">
        <v>330</v>
      </c>
      <c r="D112" s="9" t="s">
        <v>31</v>
      </c>
      <c r="E112" s="9"/>
      <c r="F112" s="17">
        <v>80</v>
      </c>
      <c r="G112" s="18">
        <v>3</v>
      </c>
      <c r="H112" s="19"/>
      <c r="I112" s="20">
        <f>IFERROR(IF(G112&lt;&gt;"",H112*G112,""),"")</f>
        <v>0</v>
      </c>
      <c r="J112" s="21">
        <f>IF(G112&lt;&gt;"",ROUND(18/F112,2),"")</f>
        <v>0.23</v>
      </c>
      <c r="K112" s="22">
        <f>IFERROR(IF(G112&lt;&gt;"",H112*J112,""),"")</f>
        <v>0</v>
      </c>
      <c r="L112" s="14"/>
      <c r="M112" s="220" t="str">
        <f t="shared" si="7"/>
        <v/>
      </c>
      <c r="N112" s="23" t="str">
        <f ca="1">IFERROR(VLOOKUP(A112,INDIRECT("F"&amp;MATCH("Listenende",$A:$A,0)+73):INDIRECT("G"&amp;MATCH("Listenende",$A:$A,0)+200),2,FALSE),"")</f>
        <v/>
      </c>
      <c r="O112" s="24" t="s">
        <v>323</v>
      </c>
      <c r="AA112" s="9"/>
    </row>
    <row r="113" spans="1:27" ht="13.5" customHeight="1">
      <c r="A113" s="9" t="s">
        <v>331</v>
      </c>
      <c r="B113" s="15" t="s">
        <v>332</v>
      </c>
      <c r="C113" s="9" t="s">
        <v>330</v>
      </c>
      <c r="D113" s="9" t="s">
        <v>15</v>
      </c>
      <c r="E113" s="9"/>
      <c r="F113" s="17">
        <v>600</v>
      </c>
      <c r="G113" s="18">
        <v>0.9</v>
      </c>
      <c r="H113" s="19"/>
      <c r="I113" s="20">
        <f>IFERROR(IF(G113&lt;&gt;"",H113*G113,""),"")</f>
        <v>0</v>
      </c>
      <c r="J113" s="21">
        <f>IF(G113&lt;&gt;"",ROUND(18/F113,2),"")</f>
        <v>0.03</v>
      </c>
      <c r="K113" s="22">
        <f>IFERROR(IF(G113&lt;&gt;"",H113*J113,""),"")</f>
        <v>0</v>
      </c>
      <c r="L113" s="14"/>
      <c r="M113" s="220" t="str">
        <f t="shared" si="7"/>
        <v/>
      </c>
      <c r="N113" s="23" t="str">
        <f ca="1">IFERROR(VLOOKUP(A113,INDIRECT("F"&amp;MATCH("Listenende",$A:$A,0)+73):INDIRECT("G"&amp;MATCH("Listenende",$A:$A,0)+200),2,FALSE),"")</f>
        <v/>
      </c>
      <c r="O113" s="24" t="s">
        <v>323</v>
      </c>
      <c r="AA113" s="9"/>
    </row>
    <row r="114" spans="1:27" ht="13.5" customHeight="1">
      <c r="A114" s="11"/>
      <c r="B114" s="29" t="s">
        <v>333</v>
      </c>
      <c r="C114" s="11" t="s">
        <v>74</v>
      </c>
      <c r="D114" s="11"/>
      <c r="E114" s="11"/>
      <c r="F114" s="12"/>
      <c r="G114" s="33"/>
      <c r="H114" s="33"/>
      <c r="I114" s="33"/>
      <c r="J114" s="33"/>
      <c r="K114" s="33"/>
      <c r="L114" s="33"/>
      <c r="M114" s="220" t="str">
        <f t="shared" si="7"/>
        <v/>
      </c>
      <c r="N114" s="23" t="str">
        <f ca="1">IFERROR(VLOOKUP(A114,INDIRECT("F"&amp;MATCH("Listenende",$A:$A,0)+73):INDIRECT("G"&amp;MATCH("Listenende",$A:$A,0)+200),2,FALSE),"")</f>
        <v/>
      </c>
      <c r="AA114" s="11"/>
    </row>
    <row r="115" spans="1:27" ht="13.5" customHeight="1">
      <c r="A115" s="9" t="s">
        <v>335</v>
      </c>
      <c r="B115" s="15" t="s">
        <v>336</v>
      </c>
      <c r="C115" s="9"/>
      <c r="D115" s="9" t="s">
        <v>178</v>
      </c>
      <c r="E115" s="9"/>
      <c r="F115" s="17">
        <v>100</v>
      </c>
      <c r="G115" s="18">
        <v>30</v>
      </c>
      <c r="H115" s="19"/>
      <c r="I115" s="20">
        <f>IFERROR(IF(G115&lt;&gt;"",H115*G115,""),"")</f>
        <v>0</v>
      </c>
      <c r="J115" s="21">
        <f>IF(G115&lt;&gt;"",ROUND(18/F115,2),"")</f>
        <v>0.18</v>
      </c>
      <c r="K115" s="22">
        <f>IFERROR(IF(G115&lt;&gt;"",H115*J115,""),"")</f>
        <v>0</v>
      </c>
      <c r="L115" s="14"/>
      <c r="M115" s="220" t="str">
        <f t="shared" si="7"/>
        <v/>
      </c>
      <c r="N115" s="23" t="str">
        <f ca="1">IFERROR(VLOOKUP(A115,INDIRECT("F"&amp;MATCH("Listenende",$A:$A,0)+73):INDIRECT("G"&amp;MATCH("Listenende",$A:$A,0)+200),2,FALSE),"")</f>
        <v/>
      </c>
      <c r="O115" s="10" t="s">
        <v>536</v>
      </c>
      <c r="AA115" s="9"/>
    </row>
    <row r="116" spans="1:27" ht="13.5" customHeight="1">
      <c r="A116" s="31"/>
      <c r="B116" s="38" t="s">
        <v>337</v>
      </c>
      <c r="C116" s="31" t="s">
        <v>74</v>
      </c>
      <c r="D116" s="31"/>
      <c r="E116" s="31"/>
      <c r="F116" s="32"/>
      <c r="G116" s="33"/>
      <c r="H116" s="33"/>
      <c r="I116" s="33"/>
      <c r="J116" s="33"/>
      <c r="K116" s="33"/>
      <c r="L116" s="33"/>
      <c r="M116" s="220" t="str">
        <f t="shared" si="7"/>
        <v/>
      </c>
      <c r="N116" s="23" t="str">
        <f ca="1">IFERROR(VLOOKUP(A116,INDIRECT("F"&amp;MATCH("Listenende",$A:$A,0)+73):INDIRECT("G"&amp;MATCH("Listenende",$A:$A,0)+200),2,FALSE),"")</f>
        <v/>
      </c>
      <c r="AA116" s="31"/>
    </row>
    <row r="117" spans="1:27" ht="13.5" customHeight="1">
      <c r="A117" s="9" t="s">
        <v>338</v>
      </c>
      <c r="B117" s="9" t="s">
        <v>74</v>
      </c>
      <c r="C117" s="15" t="s">
        <v>339</v>
      </c>
      <c r="D117" s="16"/>
      <c r="E117" s="16"/>
      <c r="F117" s="17">
        <v>400</v>
      </c>
      <c r="G117" s="18">
        <v>0.75</v>
      </c>
      <c r="H117" s="19"/>
      <c r="I117" s="20">
        <f t="shared" ref="I117:I151" si="14">IFERROR(IF(G117&lt;&gt;"",H117*G117,""),"")</f>
        <v>0</v>
      </c>
      <c r="J117" s="21">
        <f t="shared" ref="J117:J151" si="15">IF(G117&lt;&gt;"",ROUND(18/F117,2),"")</f>
        <v>0.05</v>
      </c>
      <c r="K117" s="22">
        <f t="shared" ref="K117:K151" si="16">IFERROR(IF(G117&lt;&gt;"",H117*J117,""),"")</f>
        <v>0</v>
      </c>
      <c r="L117" s="14"/>
      <c r="M117" s="220" t="str">
        <f t="shared" si="7"/>
        <v/>
      </c>
      <c r="N117" s="23" t="str">
        <f ca="1">IFERROR(VLOOKUP(A117,INDIRECT("F"&amp;MATCH("Listenende",$A:$A,0)+73):INDIRECT("G"&amp;MATCH("Listenende",$A:$A,0)+200),2,FALSE),"")</f>
        <v/>
      </c>
      <c r="O117" s="24" t="s">
        <v>16</v>
      </c>
      <c r="AA117" s="16" t="s">
        <v>17</v>
      </c>
    </row>
    <row r="118" spans="1:27" ht="13.5" customHeight="1">
      <c r="A118" s="9" t="s">
        <v>340</v>
      </c>
      <c r="B118" s="9" t="s">
        <v>74</v>
      </c>
      <c r="C118" s="15" t="s">
        <v>341</v>
      </c>
      <c r="D118" s="16"/>
      <c r="E118" s="16"/>
      <c r="F118" s="17">
        <v>100</v>
      </c>
      <c r="G118" s="18">
        <v>1.2</v>
      </c>
      <c r="H118" s="19"/>
      <c r="I118" s="20">
        <f t="shared" si="14"/>
        <v>0</v>
      </c>
      <c r="J118" s="21">
        <f t="shared" si="15"/>
        <v>0.18</v>
      </c>
      <c r="K118" s="22">
        <f t="shared" si="16"/>
        <v>0</v>
      </c>
      <c r="L118" s="14"/>
      <c r="M118" s="220" t="str">
        <f t="shared" si="7"/>
        <v/>
      </c>
      <c r="N118" s="23" t="str">
        <f ca="1">IFERROR(VLOOKUP(A118,INDIRECT("F"&amp;MATCH("Listenende",$A:$A,0)+73):INDIRECT("G"&amp;MATCH("Listenende",$A:$A,0)+200),2,FALSE),"")</f>
        <v/>
      </c>
      <c r="O118" s="24" t="s">
        <v>16</v>
      </c>
      <c r="AA118" s="16" t="s">
        <v>17</v>
      </c>
    </row>
    <row r="119" spans="1:27" ht="13.5" customHeight="1">
      <c r="A119" s="9" t="s">
        <v>342</v>
      </c>
      <c r="B119" s="9" t="s">
        <v>74</v>
      </c>
      <c r="C119" s="15" t="s">
        <v>343</v>
      </c>
      <c r="D119" s="16"/>
      <c r="E119" s="16"/>
      <c r="F119" s="17">
        <v>250</v>
      </c>
      <c r="G119" s="18">
        <v>1.2</v>
      </c>
      <c r="H119" s="19"/>
      <c r="I119" s="20">
        <f t="shared" si="14"/>
        <v>0</v>
      </c>
      <c r="J119" s="21">
        <f t="shared" si="15"/>
        <v>7.0000000000000007E-2</v>
      </c>
      <c r="K119" s="22">
        <f t="shared" si="16"/>
        <v>0</v>
      </c>
      <c r="L119" s="14"/>
      <c r="M119" s="220" t="str">
        <f t="shared" si="7"/>
        <v/>
      </c>
      <c r="N119" s="23" t="str">
        <f ca="1">IFERROR(VLOOKUP(A119,INDIRECT("F"&amp;MATCH("Listenende",$A:$A,0)+73):INDIRECT("G"&amp;MATCH("Listenende",$A:$A,0)+200),2,FALSE),"")</f>
        <v/>
      </c>
      <c r="O119" s="24" t="s">
        <v>16</v>
      </c>
      <c r="AA119" s="16" t="s">
        <v>17</v>
      </c>
    </row>
    <row r="120" spans="1:27" ht="13.5" customHeight="1">
      <c r="A120" s="9" t="s">
        <v>344</v>
      </c>
      <c r="B120" s="9" t="s">
        <v>74</v>
      </c>
      <c r="C120" s="15" t="s">
        <v>345</v>
      </c>
      <c r="D120" s="16"/>
      <c r="E120" s="16"/>
      <c r="F120" s="17">
        <v>80</v>
      </c>
      <c r="G120" s="18">
        <v>1.5</v>
      </c>
      <c r="H120" s="19"/>
      <c r="I120" s="20">
        <f t="shared" si="14"/>
        <v>0</v>
      </c>
      <c r="J120" s="21">
        <f t="shared" si="15"/>
        <v>0.23</v>
      </c>
      <c r="K120" s="22">
        <f t="shared" si="16"/>
        <v>0</v>
      </c>
      <c r="L120" s="14"/>
      <c r="M120" s="220" t="str">
        <f t="shared" si="7"/>
        <v/>
      </c>
      <c r="N120" s="23" t="str">
        <f ca="1">IFERROR(VLOOKUP(A120,INDIRECT("F"&amp;MATCH("Listenende",$A:$A,0)+73):INDIRECT("G"&amp;MATCH("Listenende",$A:$A,0)+200),2,FALSE),"")</f>
        <v/>
      </c>
      <c r="O120" s="24" t="s">
        <v>16</v>
      </c>
      <c r="AA120" s="16" t="s">
        <v>17</v>
      </c>
    </row>
    <row r="121" spans="1:27" ht="13.5" customHeight="1">
      <c r="A121" s="9" t="s">
        <v>346</v>
      </c>
      <c r="B121" s="9" t="s">
        <v>74</v>
      </c>
      <c r="C121" s="15" t="s">
        <v>347</v>
      </c>
      <c r="D121" s="16"/>
      <c r="E121" s="16"/>
      <c r="F121" s="17">
        <v>70</v>
      </c>
      <c r="G121" s="18">
        <v>2.25</v>
      </c>
      <c r="H121" s="19"/>
      <c r="I121" s="20">
        <f t="shared" si="14"/>
        <v>0</v>
      </c>
      <c r="J121" s="21">
        <f t="shared" si="15"/>
        <v>0.26</v>
      </c>
      <c r="K121" s="22">
        <f t="shared" si="16"/>
        <v>0</v>
      </c>
      <c r="L121" s="14"/>
      <c r="M121" s="220" t="str">
        <f t="shared" si="7"/>
        <v/>
      </c>
      <c r="N121" s="23" t="str">
        <f ca="1">IFERROR(VLOOKUP(A121,INDIRECT("F"&amp;MATCH("Listenende",$A:$A,0)+73):INDIRECT("G"&amp;MATCH("Listenende",$A:$A,0)+200),2,FALSE),"")</f>
        <v/>
      </c>
      <c r="O121" s="24" t="s">
        <v>16</v>
      </c>
      <c r="AA121" s="16" t="s">
        <v>17</v>
      </c>
    </row>
    <row r="122" spans="1:27" ht="13.5" customHeight="1">
      <c r="A122" s="9" t="s">
        <v>348</v>
      </c>
      <c r="B122" s="9" t="s">
        <v>74</v>
      </c>
      <c r="C122" s="15" t="s">
        <v>349</v>
      </c>
      <c r="D122" s="16"/>
      <c r="E122" s="16"/>
      <c r="F122" s="17">
        <v>70</v>
      </c>
      <c r="G122" s="18">
        <v>2.25</v>
      </c>
      <c r="H122" s="19"/>
      <c r="I122" s="20">
        <f t="shared" si="14"/>
        <v>0</v>
      </c>
      <c r="J122" s="21">
        <f t="shared" si="15"/>
        <v>0.26</v>
      </c>
      <c r="K122" s="22">
        <f t="shared" si="16"/>
        <v>0</v>
      </c>
      <c r="L122" s="14"/>
      <c r="M122" s="220" t="str">
        <f t="shared" si="7"/>
        <v/>
      </c>
      <c r="N122" s="23" t="str">
        <f ca="1">IFERROR(VLOOKUP(A122,INDIRECT("F"&amp;MATCH("Listenende",$A:$A,0)+73):INDIRECT("G"&amp;MATCH("Listenende",$A:$A,0)+200),2,FALSE),"")</f>
        <v/>
      </c>
      <c r="O122" s="24" t="s">
        <v>16</v>
      </c>
      <c r="AA122" s="16" t="s">
        <v>17</v>
      </c>
    </row>
    <row r="123" spans="1:27" ht="13.5" customHeight="1">
      <c r="A123" s="9" t="s">
        <v>350</v>
      </c>
      <c r="B123" s="9" t="s">
        <v>74</v>
      </c>
      <c r="C123" s="15" t="s">
        <v>351</v>
      </c>
      <c r="D123" s="16"/>
      <c r="E123" s="16"/>
      <c r="F123" s="17">
        <v>60</v>
      </c>
      <c r="G123" s="18">
        <v>2.25</v>
      </c>
      <c r="H123" s="19"/>
      <c r="I123" s="20">
        <f t="shared" si="14"/>
        <v>0</v>
      </c>
      <c r="J123" s="21">
        <f t="shared" si="15"/>
        <v>0.3</v>
      </c>
      <c r="K123" s="22">
        <f t="shared" si="16"/>
        <v>0</v>
      </c>
      <c r="L123" s="14"/>
      <c r="M123" s="220" t="str">
        <f t="shared" si="7"/>
        <v/>
      </c>
      <c r="N123" s="23" t="str">
        <f ca="1">IFERROR(VLOOKUP(A123,INDIRECT("F"&amp;MATCH("Listenende",$A:$A,0)+73):INDIRECT("G"&amp;MATCH("Listenende",$A:$A,0)+200),2,FALSE),"")</f>
        <v/>
      </c>
      <c r="O123" s="24" t="s">
        <v>16</v>
      </c>
      <c r="AA123" s="16" t="s">
        <v>17</v>
      </c>
    </row>
    <row r="124" spans="1:27" ht="13.5" customHeight="1">
      <c r="A124" s="9" t="s">
        <v>352</v>
      </c>
      <c r="B124" s="9" t="s">
        <v>74</v>
      </c>
      <c r="C124" s="15" t="s">
        <v>353</v>
      </c>
      <c r="D124" s="16"/>
      <c r="E124" s="16"/>
      <c r="F124" s="17">
        <v>60</v>
      </c>
      <c r="G124" s="18">
        <v>1.5</v>
      </c>
      <c r="H124" s="19"/>
      <c r="I124" s="20">
        <f t="shared" si="14"/>
        <v>0</v>
      </c>
      <c r="J124" s="21">
        <f t="shared" si="15"/>
        <v>0.3</v>
      </c>
      <c r="K124" s="22">
        <f t="shared" si="16"/>
        <v>0</v>
      </c>
      <c r="L124" s="14"/>
      <c r="M124" s="220" t="str">
        <f t="shared" si="7"/>
        <v/>
      </c>
      <c r="N124" s="23" t="str">
        <f ca="1">IFERROR(VLOOKUP(A124,INDIRECT("F"&amp;MATCH("Listenende",$A:$A,0)+73):INDIRECT("G"&amp;MATCH("Listenende",$A:$A,0)+200),2,FALSE),"")</f>
        <v/>
      </c>
      <c r="O124" s="24" t="s">
        <v>16</v>
      </c>
      <c r="AA124" s="16" t="s">
        <v>17</v>
      </c>
    </row>
    <row r="125" spans="1:27" ht="13.5" customHeight="1">
      <c r="A125" s="9" t="s">
        <v>354</v>
      </c>
      <c r="B125" s="9" t="s">
        <v>74</v>
      </c>
      <c r="C125" s="15" t="s">
        <v>355</v>
      </c>
      <c r="D125" s="16"/>
      <c r="E125" s="16"/>
      <c r="F125" s="17">
        <v>100</v>
      </c>
      <c r="G125" s="18">
        <v>1.2</v>
      </c>
      <c r="H125" s="19"/>
      <c r="I125" s="20">
        <f t="shared" si="14"/>
        <v>0</v>
      </c>
      <c r="J125" s="21">
        <f t="shared" si="15"/>
        <v>0.18</v>
      </c>
      <c r="K125" s="22">
        <f t="shared" si="16"/>
        <v>0</v>
      </c>
      <c r="L125" s="14"/>
      <c r="M125" s="220" t="str">
        <f t="shared" si="7"/>
        <v/>
      </c>
      <c r="N125" s="23" t="str">
        <f ca="1">IFERROR(VLOOKUP(A125,INDIRECT("F"&amp;MATCH("Listenende",$A:$A,0)+73):INDIRECT("G"&amp;MATCH("Listenende",$A:$A,0)+200),2,FALSE),"")</f>
        <v/>
      </c>
      <c r="O125" s="24" t="s">
        <v>16</v>
      </c>
      <c r="AA125" s="16" t="s">
        <v>17</v>
      </c>
    </row>
    <row r="126" spans="1:27" ht="13.5" customHeight="1">
      <c r="A126" s="9" t="s">
        <v>356</v>
      </c>
      <c r="B126" s="9" t="s">
        <v>74</v>
      </c>
      <c r="C126" s="15" t="s">
        <v>357</v>
      </c>
      <c r="D126" s="16"/>
      <c r="E126" s="16"/>
      <c r="F126" s="17">
        <v>100</v>
      </c>
      <c r="G126" s="18">
        <v>1.2</v>
      </c>
      <c r="H126" s="19"/>
      <c r="I126" s="20">
        <f t="shared" si="14"/>
        <v>0</v>
      </c>
      <c r="J126" s="21">
        <f t="shared" si="15"/>
        <v>0.18</v>
      </c>
      <c r="K126" s="22">
        <f t="shared" si="16"/>
        <v>0</v>
      </c>
      <c r="L126" s="14"/>
      <c r="M126" s="220" t="str">
        <f t="shared" si="7"/>
        <v/>
      </c>
      <c r="N126" s="23" t="str">
        <f ca="1">IFERROR(VLOOKUP(A126,INDIRECT("F"&amp;MATCH("Listenende",$A:$A,0)+73):INDIRECT("G"&amp;MATCH("Listenende",$A:$A,0)+200),2,FALSE),"")</f>
        <v/>
      </c>
      <c r="O126" s="24" t="s">
        <v>16</v>
      </c>
      <c r="AA126" s="16" t="s">
        <v>17</v>
      </c>
    </row>
    <row r="127" spans="1:27" ht="13.5" customHeight="1">
      <c r="A127" s="9" t="s">
        <v>358</v>
      </c>
      <c r="B127" s="9" t="s">
        <v>74</v>
      </c>
      <c r="C127" s="15" t="s">
        <v>359</v>
      </c>
      <c r="D127" s="16"/>
      <c r="E127" s="16"/>
      <c r="F127" s="17">
        <v>100</v>
      </c>
      <c r="G127" s="18">
        <v>1.2</v>
      </c>
      <c r="H127" s="19"/>
      <c r="I127" s="20">
        <f t="shared" si="14"/>
        <v>0</v>
      </c>
      <c r="J127" s="21">
        <f t="shared" si="15"/>
        <v>0.18</v>
      </c>
      <c r="K127" s="22">
        <f t="shared" si="16"/>
        <v>0</v>
      </c>
      <c r="L127" s="14"/>
      <c r="M127" s="220" t="str">
        <f t="shared" si="7"/>
        <v/>
      </c>
      <c r="N127" s="23" t="str">
        <f ca="1">IFERROR(VLOOKUP(A127,INDIRECT("F"&amp;MATCH("Listenende",$A:$A,0)+73):INDIRECT("G"&amp;MATCH("Listenende",$A:$A,0)+200),2,FALSE),"")</f>
        <v/>
      </c>
      <c r="O127" s="24" t="s">
        <v>16</v>
      </c>
      <c r="AA127" s="16" t="s">
        <v>17</v>
      </c>
    </row>
    <row r="128" spans="1:27" ht="13.5" customHeight="1">
      <c r="A128" s="9" t="s">
        <v>360</v>
      </c>
      <c r="B128" s="9" t="s">
        <v>74</v>
      </c>
      <c r="C128" s="15" t="s">
        <v>361</v>
      </c>
      <c r="D128" s="16"/>
      <c r="E128" s="16"/>
      <c r="F128" s="17">
        <v>100</v>
      </c>
      <c r="G128" s="18">
        <v>1.2</v>
      </c>
      <c r="H128" s="19"/>
      <c r="I128" s="20">
        <f t="shared" si="14"/>
        <v>0</v>
      </c>
      <c r="J128" s="21">
        <f t="shared" si="15"/>
        <v>0.18</v>
      </c>
      <c r="K128" s="22">
        <f t="shared" si="16"/>
        <v>0</v>
      </c>
      <c r="L128" s="14"/>
      <c r="M128" s="220" t="str">
        <f t="shared" si="7"/>
        <v/>
      </c>
      <c r="N128" s="23" t="str">
        <f ca="1">IFERROR(VLOOKUP(A128,INDIRECT("F"&amp;MATCH("Listenende",$A:$A,0)+73):INDIRECT("G"&amp;MATCH("Listenende",$A:$A,0)+200),2,FALSE),"")</f>
        <v/>
      </c>
      <c r="O128" s="24" t="s">
        <v>16</v>
      </c>
      <c r="AA128" s="16" t="s">
        <v>17</v>
      </c>
    </row>
    <row r="129" spans="1:27" ht="13.5" customHeight="1">
      <c r="A129" s="9" t="s">
        <v>362</v>
      </c>
      <c r="B129" s="9" t="s">
        <v>74</v>
      </c>
      <c r="C129" s="15" t="s">
        <v>363</v>
      </c>
      <c r="D129" s="16"/>
      <c r="E129" s="16"/>
      <c r="F129" s="17">
        <v>100</v>
      </c>
      <c r="G129" s="18">
        <v>1.5</v>
      </c>
      <c r="H129" s="19"/>
      <c r="I129" s="20">
        <f t="shared" si="14"/>
        <v>0</v>
      </c>
      <c r="J129" s="21">
        <f t="shared" si="15"/>
        <v>0.18</v>
      </c>
      <c r="K129" s="22">
        <f t="shared" si="16"/>
        <v>0</v>
      </c>
      <c r="L129" s="14"/>
      <c r="M129" s="220" t="str">
        <f t="shared" si="7"/>
        <v/>
      </c>
      <c r="N129" s="23" t="str">
        <f ca="1">IFERROR(VLOOKUP(A129,INDIRECT("F"&amp;MATCH("Listenende",$A:$A,0)+73):INDIRECT("G"&amp;MATCH("Listenende",$A:$A,0)+200),2,FALSE),"")</f>
        <v/>
      </c>
      <c r="O129" s="24" t="s">
        <v>16</v>
      </c>
      <c r="AA129" s="16" t="s">
        <v>17</v>
      </c>
    </row>
    <row r="130" spans="1:27" ht="13.5" customHeight="1">
      <c r="A130" s="9" t="s">
        <v>364</v>
      </c>
      <c r="B130" s="9" t="s">
        <v>74</v>
      </c>
      <c r="C130" s="15" t="s">
        <v>365</v>
      </c>
      <c r="D130" s="16"/>
      <c r="E130" s="16"/>
      <c r="F130" s="17">
        <v>100</v>
      </c>
      <c r="G130" s="18">
        <v>1.2</v>
      </c>
      <c r="H130" s="19"/>
      <c r="I130" s="20">
        <f t="shared" si="14"/>
        <v>0</v>
      </c>
      <c r="J130" s="21">
        <f t="shared" si="15"/>
        <v>0.18</v>
      </c>
      <c r="K130" s="22">
        <f t="shared" si="16"/>
        <v>0</v>
      </c>
      <c r="L130" s="14"/>
      <c r="M130" s="220" t="str">
        <f t="shared" si="7"/>
        <v/>
      </c>
      <c r="N130" s="23" t="str">
        <f ca="1">IFERROR(VLOOKUP(A130,INDIRECT("F"&amp;MATCH("Listenende",$A:$A,0)+73):INDIRECT("G"&amp;MATCH("Listenende",$A:$A,0)+200),2,FALSE),"")</f>
        <v/>
      </c>
      <c r="O130" s="24" t="s">
        <v>16</v>
      </c>
      <c r="AA130" s="16" t="s">
        <v>17</v>
      </c>
    </row>
    <row r="131" spans="1:27" ht="13.5" customHeight="1">
      <c r="A131" s="9" t="s">
        <v>366</v>
      </c>
      <c r="B131" s="9" t="s">
        <v>74</v>
      </c>
      <c r="C131" s="15" t="s">
        <v>367</v>
      </c>
      <c r="D131" s="16"/>
      <c r="E131" s="16"/>
      <c r="F131" s="17">
        <v>100</v>
      </c>
      <c r="G131" s="18">
        <v>1.2</v>
      </c>
      <c r="H131" s="19"/>
      <c r="I131" s="20">
        <f t="shared" si="14"/>
        <v>0</v>
      </c>
      <c r="J131" s="21">
        <f t="shared" si="15"/>
        <v>0.18</v>
      </c>
      <c r="K131" s="22">
        <f t="shared" si="16"/>
        <v>0</v>
      </c>
      <c r="L131" s="14"/>
      <c r="M131" s="220" t="str">
        <f t="shared" ref="M131:M194" si="17">M130&amp;IFERROR(IF(H131*1&gt;0,A131&amp;"#"&amp;H131&amp;"$",""),"")</f>
        <v/>
      </c>
      <c r="N131" s="23" t="str">
        <f ca="1">IFERROR(VLOOKUP(A131,INDIRECT("F"&amp;MATCH("Listenende",$A:$A,0)+73):INDIRECT("G"&amp;MATCH("Listenende",$A:$A,0)+200),2,FALSE),"")</f>
        <v/>
      </c>
      <c r="O131" s="24" t="s">
        <v>16</v>
      </c>
      <c r="AA131" s="16" t="s">
        <v>17</v>
      </c>
    </row>
    <row r="132" spans="1:27" ht="13.5" customHeight="1">
      <c r="A132" s="9" t="s">
        <v>368</v>
      </c>
      <c r="B132" s="9" t="s">
        <v>74</v>
      </c>
      <c r="C132" s="15" t="s">
        <v>369</v>
      </c>
      <c r="D132" s="16"/>
      <c r="E132" s="16"/>
      <c r="F132" s="17">
        <v>100</v>
      </c>
      <c r="G132" s="18">
        <v>2.25</v>
      </c>
      <c r="H132" s="19"/>
      <c r="I132" s="20">
        <f t="shared" si="14"/>
        <v>0</v>
      </c>
      <c r="J132" s="21">
        <f t="shared" si="15"/>
        <v>0.18</v>
      </c>
      <c r="K132" s="22">
        <f t="shared" si="16"/>
        <v>0</v>
      </c>
      <c r="L132" s="14"/>
      <c r="M132" s="220" t="str">
        <f t="shared" si="17"/>
        <v/>
      </c>
      <c r="N132" s="23" t="str">
        <f ca="1">IFERROR(VLOOKUP(A132,INDIRECT("F"&amp;MATCH("Listenende",$A:$A,0)+73):INDIRECT("G"&amp;MATCH("Listenende",$A:$A,0)+200),2,FALSE),"")</f>
        <v/>
      </c>
      <c r="O132" s="24" t="s">
        <v>16</v>
      </c>
      <c r="AA132" s="16" t="s">
        <v>17</v>
      </c>
    </row>
    <row r="133" spans="1:27" ht="13.5" customHeight="1">
      <c r="A133" s="9" t="s">
        <v>370</v>
      </c>
      <c r="B133" s="9" t="s">
        <v>74</v>
      </c>
      <c r="C133" s="15" t="s">
        <v>371</v>
      </c>
      <c r="D133" s="16"/>
      <c r="E133" s="16"/>
      <c r="F133" s="17">
        <v>100</v>
      </c>
      <c r="G133" s="18">
        <v>2.25</v>
      </c>
      <c r="H133" s="19"/>
      <c r="I133" s="20">
        <f t="shared" si="14"/>
        <v>0</v>
      </c>
      <c r="J133" s="21">
        <f t="shared" si="15"/>
        <v>0.18</v>
      </c>
      <c r="K133" s="22">
        <f t="shared" si="16"/>
        <v>0</v>
      </c>
      <c r="L133" s="14"/>
      <c r="M133" s="220" t="str">
        <f t="shared" si="17"/>
        <v/>
      </c>
      <c r="N133" s="23" t="str">
        <f ca="1">IFERROR(VLOOKUP(A133,INDIRECT("F"&amp;MATCH("Listenende",$A:$A,0)+73):INDIRECT("G"&amp;MATCH("Listenende",$A:$A,0)+200),2,FALSE),"")</f>
        <v/>
      </c>
      <c r="O133" s="24" t="s">
        <v>16</v>
      </c>
      <c r="AA133" s="16" t="s">
        <v>17</v>
      </c>
    </row>
    <row r="134" spans="1:27" ht="13.5" customHeight="1">
      <c r="A134" s="9" t="s">
        <v>372</v>
      </c>
      <c r="B134" s="9" t="s">
        <v>74</v>
      </c>
      <c r="C134" s="15" t="s">
        <v>373</v>
      </c>
      <c r="D134" s="16"/>
      <c r="E134" s="16"/>
      <c r="F134" s="17">
        <v>100</v>
      </c>
      <c r="G134" s="18">
        <v>3.75</v>
      </c>
      <c r="H134" s="19"/>
      <c r="I134" s="20">
        <f t="shared" si="14"/>
        <v>0</v>
      </c>
      <c r="J134" s="21">
        <f t="shared" si="15"/>
        <v>0.18</v>
      </c>
      <c r="K134" s="22">
        <f t="shared" si="16"/>
        <v>0</v>
      </c>
      <c r="L134" s="14"/>
      <c r="M134" s="220" t="str">
        <f t="shared" si="17"/>
        <v/>
      </c>
      <c r="N134" s="23" t="str">
        <f ca="1">IFERROR(VLOOKUP(A134,INDIRECT("F"&amp;MATCH("Listenende",$A:$A,0)+73):INDIRECT("G"&amp;MATCH("Listenende",$A:$A,0)+200),2,FALSE),"")</f>
        <v/>
      </c>
      <c r="O134" s="24" t="s">
        <v>16</v>
      </c>
      <c r="AA134" s="16" t="s">
        <v>17</v>
      </c>
    </row>
    <row r="135" spans="1:27" ht="13.5" customHeight="1">
      <c r="A135" s="9" t="s">
        <v>374</v>
      </c>
      <c r="B135" s="9" t="s">
        <v>74</v>
      </c>
      <c r="C135" s="15" t="s">
        <v>375</v>
      </c>
      <c r="D135" s="16"/>
      <c r="E135" s="16"/>
      <c r="F135" s="17">
        <v>400</v>
      </c>
      <c r="G135" s="18">
        <v>0.75</v>
      </c>
      <c r="H135" s="19"/>
      <c r="I135" s="20">
        <f t="shared" si="14"/>
        <v>0</v>
      </c>
      <c r="J135" s="21">
        <f t="shared" si="15"/>
        <v>0.05</v>
      </c>
      <c r="K135" s="22">
        <f t="shared" si="16"/>
        <v>0</v>
      </c>
      <c r="L135" s="14"/>
      <c r="M135" s="220" t="str">
        <f t="shared" si="17"/>
        <v/>
      </c>
      <c r="N135" s="23" t="str">
        <f ca="1">IFERROR(VLOOKUP(A135,INDIRECT("F"&amp;MATCH("Listenende",$A:$A,0)+73):INDIRECT("G"&amp;MATCH("Listenende",$A:$A,0)+200),2,FALSE),"")</f>
        <v/>
      </c>
      <c r="O135" s="24" t="s">
        <v>16</v>
      </c>
      <c r="AA135" s="16" t="s">
        <v>17</v>
      </c>
    </row>
    <row r="136" spans="1:27" ht="13.5" customHeight="1">
      <c r="A136" s="9" t="s">
        <v>376</v>
      </c>
      <c r="B136" s="9" t="s">
        <v>74</v>
      </c>
      <c r="C136" s="15" t="s">
        <v>83</v>
      </c>
      <c r="D136" s="16"/>
      <c r="E136" s="16"/>
      <c r="F136" s="17">
        <v>300</v>
      </c>
      <c r="G136" s="18">
        <v>0.6</v>
      </c>
      <c r="H136" s="19"/>
      <c r="I136" s="20">
        <f t="shared" si="14"/>
        <v>0</v>
      </c>
      <c r="J136" s="21">
        <f t="shared" si="15"/>
        <v>0.06</v>
      </c>
      <c r="K136" s="22">
        <f t="shared" si="16"/>
        <v>0</v>
      </c>
      <c r="L136" s="14"/>
      <c r="M136" s="220" t="str">
        <f t="shared" si="17"/>
        <v/>
      </c>
      <c r="N136" s="23" t="str">
        <f ca="1">IFERROR(VLOOKUP(A136,INDIRECT("F"&amp;MATCH("Listenende",$A:$A,0)+73):INDIRECT("G"&amp;MATCH("Listenende",$A:$A,0)+200),2,FALSE),"")</f>
        <v/>
      </c>
      <c r="O136" s="24" t="s">
        <v>16</v>
      </c>
      <c r="AA136" s="16" t="s">
        <v>17</v>
      </c>
    </row>
    <row r="137" spans="1:27" ht="13.5" customHeight="1">
      <c r="A137" s="9" t="s">
        <v>377</v>
      </c>
      <c r="B137" s="9" t="s">
        <v>74</v>
      </c>
      <c r="C137" s="15" t="s">
        <v>378</v>
      </c>
      <c r="D137" s="16"/>
      <c r="E137" s="16"/>
      <c r="F137" s="17">
        <v>150</v>
      </c>
      <c r="G137" s="18">
        <v>1.2</v>
      </c>
      <c r="H137" s="19"/>
      <c r="I137" s="20">
        <f t="shared" si="14"/>
        <v>0</v>
      </c>
      <c r="J137" s="21">
        <f t="shared" si="15"/>
        <v>0.12</v>
      </c>
      <c r="K137" s="22">
        <f t="shared" si="16"/>
        <v>0</v>
      </c>
      <c r="L137" s="14"/>
      <c r="M137" s="220" t="str">
        <f t="shared" si="17"/>
        <v/>
      </c>
      <c r="N137" s="23" t="str">
        <f ca="1">IFERROR(VLOOKUP(A137,INDIRECT("F"&amp;MATCH("Listenende",$A:$A,0)+73):INDIRECT("G"&amp;MATCH("Listenende",$A:$A,0)+200),2,FALSE),"")</f>
        <v/>
      </c>
      <c r="O137" s="24" t="s">
        <v>16</v>
      </c>
      <c r="AA137" s="16" t="s">
        <v>17</v>
      </c>
    </row>
    <row r="138" spans="1:27" ht="13.5" customHeight="1">
      <c r="A138" s="9" t="s">
        <v>379</v>
      </c>
      <c r="B138" s="9" t="s">
        <v>74</v>
      </c>
      <c r="C138" s="15" t="s">
        <v>380</v>
      </c>
      <c r="D138" s="16"/>
      <c r="E138" s="16"/>
      <c r="F138" s="17">
        <v>80</v>
      </c>
      <c r="G138" s="18">
        <v>2.25</v>
      </c>
      <c r="H138" s="19"/>
      <c r="I138" s="20">
        <f t="shared" si="14"/>
        <v>0</v>
      </c>
      <c r="J138" s="21">
        <f t="shared" si="15"/>
        <v>0.23</v>
      </c>
      <c r="K138" s="22">
        <f t="shared" si="16"/>
        <v>0</v>
      </c>
      <c r="L138" s="14"/>
      <c r="M138" s="220" t="str">
        <f t="shared" si="17"/>
        <v/>
      </c>
      <c r="N138" s="23" t="str">
        <f ca="1">IFERROR(VLOOKUP(A138,INDIRECT("F"&amp;MATCH("Listenende",$A:$A,0)+73):INDIRECT("G"&amp;MATCH("Listenende",$A:$A,0)+200),2,FALSE),"")</f>
        <v/>
      </c>
      <c r="O138" s="24" t="s">
        <v>16</v>
      </c>
      <c r="AA138" s="16" t="s">
        <v>17</v>
      </c>
    </row>
    <row r="139" spans="1:27" ht="13.5" customHeight="1">
      <c r="A139" s="9" t="s">
        <v>381</v>
      </c>
      <c r="B139" s="9" t="s">
        <v>74</v>
      </c>
      <c r="C139" s="15" t="s">
        <v>382</v>
      </c>
      <c r="D139" s="16"/>
      <c r="E139" s="16"/>
      <c r="F139" s="17">
        <v>80</v>
      </c>
      <c r="G139" s="18">
        <v>2.25</v>
      </c>
      <c r="H139" s="19"/>
      <c r="I139" s="20">
        <f t="shared" si="14"/>
        <v>0</v>
      </c>
      <c r="J139" s="21">
        <f t="shared" si="15"/>
        <v>0.23</v>
      </c>
      <c r="K139" s="22">
        <f t="shared" si="16"/>
        <v>0</v>
      </c>
      <c r="L139" s="14"/>
      <c r="M139" s="220" t="str">
        <f t="shared" si="17"/>
        <v/>
      </c>
      <c r="N139" s="23" t="str">
        <f ca="1">IFERROR(VLOOKUP(A139,INDIRECT("F"&amp;MATCH("Listenende",$A:$A,0)+73):INDIRECT("G"&amp;MATCH("Listenende",$A:$A,0)+200),2,FALSE),"")</f>
        <v/>
      </c>
      <c r="O139" s="24" t="s">
        <v>16</v>
      </c>
      <c r="AA139" s="16" t="s">
        <v>17</v>
      </c>
    </row>
    <row r="140" spans="1:27" ht="13.5" customHeight="1">
      <c r="A140" s="9" t="s">
        <v>383</v>
      </c>
      <c r="B140" s="9" t="s">
        <v>74</v>
      </c>
      <c r="C140" s="15" t="s">
        <v>384</v>
      </c>
      <c r="D140" s="16"/>
      <c r="E140" s="16"/>
      <c r="F140" s="17">
        <v>70</v>
      </c>
      <c r="G140" s="18">
        <v>2.25</v>
      </c>
      <c r="H140" s="19"/>
      <c r="I140" s="20">
        <f t="shared" si="14"/>
        <v>0</v>
      </c>
      <c r="J140" s="21">
        <f t="shared" si="15"/>
        <v>0.26</v>
      </c>
      <c r="K140" s="22">
        <f t="shared" si="16"/>
        <v>0</v>
      </c>
      <c r="L140" s="14"/>
      <c r="M140" s="220" t="str">
        <f t="shared" si="17"/>
        <v/>
      </c>
      <c r="N140" s="23" t="str">
        <f ca="1">IFERROR(VLOOKUP(A140,INDIRECT("F"&amp;MATCH("Listenende",$A:$A,0)+73):INDIRECT("G"&amp;MATCH("Listenende",$A:$A,0)+200),2,FALSE),"")</f>
        <v/>
      </c>
      <c r="O140" s="24" t="s">
        <v>16</v>
      </c>
      <c r="AA140" s="16" t="s">
        <v>17</v>
      </c>
    </row>
    <row r="141" spans="1:27" ht="13.5" customHeight="1">
      <c r="A141" s="9" t="s">
        <v>385</v>
      </c>
      <c r="B141" s="9" t="s">
        <v>74</v>
      </c>
      <c r="C141" s="15" t="s">
        <v>386</v>
      </c>
      <c r="D141" s="16"/>
      <c r="E141" s="16"/>
      <c r="F141" s="17">
        <v>150</v>
      </c>
      <c r="G141" s="18">
        <v>1.2</v>
      </c>
      <c r="H141" s="19"/>
      <c r="I141" s="20">
        <f t="shared" si="14"/>
        <v>0</v>
      </c>
      <c r="J141" s="21">
        <f t="shared" si="15"/>
        <v>0.12</v>
      </c>
      <c r="K141" s="22">
        <f t="shared" si="16"/>
        <v>0</v>
      </c>
      <c r="L141" s="14"/>
      <c r="M141" s="220" t="str">
        <f t="shared" si="17"/>
        <v/>
      </c>
      <c r="N141" s="23" t="str">
        <f ca="1">IFERROR(VLOOKUP(A141,INDIRECT("F"&amp;MATCH("Listenende",$A:$A,0)+73):INDIRECT("G"&amp;MATCH("Listenende",$A:$A,0)+200),2,FALSE),"")</f>
        <v/>
      </c>
      <c r="O141" s="24" t="s">
        <v>16</v>
      </c>
      <c r="AA141" s="16" t="s">
        <v>17</v>
      </c>
    </row>
    <row r="142" spans="1:27" ht="13.5" customHeight="1">
      <c r="A142" s="9" t="s">
        <v>387</v>
      </c>
      <c r="B142" s="9" t="s">
        <v>74</v>
      </c>
      <c r="C142" s="15" t="s">
        <v>388</v>
      </c>
      <c r="D142" s="16"/>
      <c r="E142" s="16"/>
      <c r="F142" s="17">
        <v>180</v>
      </c>
      <c r="G142" s="18">
        <v>1.2</v>
      </c>
      <c r="H142" s="19"/>
      <c r="I142" s="20">
        <f t="shared" si="14"/>
        <v>0</v>
      </c>
      <c r="J142" s="21">
        <f t="shared" si="15"/>
        <v>0.1</v>
      </c>
      <c r="K142" s="22">
        <f t="shared" si="16"/>
        <v>0</v>
      </c>
      <c r="L142" s="14"/>
      <c r="M142" s="220" t="str">
        <f t="shared" si="17"/>
        <v/>
      </c>
      <c r="N142" s="23" t="str">
        <f ca="1">IFERROR(VLOOKUP(A142,INDIRECT("F"&amp;MATCH("Listenende",$A:$A,0)+73):INDIRECT("G"&amp;MATCH("Listenende",$A:$A,0)+200),2,FALSE),"")</f>
        <v/>
      </c>
      <c r="O142" s="24" t="s">
        <v>16</v>
      </c>
      <c r="AA142" s="16" t="s">
        <v>17</v>
      </c>
    </row>
    <row r="143" spans="1:27" ht="13.5" customHeight="1">
      <c r="A143" s="9" t="s">
        <v>389</v>
      </c>
      <c r="B143" s="9" t="s">
        <v>74</v>
      </c>
      <c r="C143" s="15" t="s">
        <v>390</v>
      </c>
      <c r="D143" s="16"/>
      <c r="E143" s="16"/>
      <c r="F143" s="17">
        <v>400</v>
      </c>
      <c r="G143" s="18">
        <v>1.2</v>
      </c>
      <c r="H143" s="19"/>
      <c r="I143" s="20">
        <f t="shared" si="14"/>
        <v>0</v>
      </c>
      <c r="J143" s="21">
        <f t="shared" si="15"/>
        <v>0.05</v>
      </c>
      <c r="K143" s="22">
        <f t="shared" si="16"/>
        <v>0</v>
      </c>
      <c r="L143" s="14"/>
      <c r="M143" s="220" t="str">
        <f t="shared" si="17"/>
        <v/>
      </c>
      <c r="N143" s="23" t="str">
        <f ca="1">IFERROR(VLOOKUP(A143,INDIRECT("F"&amp;MATCH("Listenende",$A:$A,0)+73):INDIRECT("G"&amp;MATCH("Listenende",$A:$A,0)+200),2,FALSE),"")</f>
        <v/>
      </c>
      <c r="O143" s="24" t="s">
        <v>16</v>
      </c>
      <c r="AA143" s="16" t="s">
        <v>17</v>
      </c>
    </row>
    <row r="144" spans="1:27" ht="13.5" customHeight="1">
      <c r="A144" s="9" t="s">
        <v>391</v>
      </c>
      <c r="B144" s="9" t="s">
        <v>74</v>
      </c>
      <c r="C144" s="15" t="s">
        <v>392</v>
      </c>
      <c r="D144" s="16"/>
      <c r="E144" s="16"/>
      <c r="F144" s="17">
        <v>180</v>
      </c>
      <c r="G144" s="18">
        <v>2.25</v>
      </c>
      <c r="H144" s="19"/>
      <c r="I144" s="20">
        <f t="shared" si="14"/>
        <v>0</v>
      </c>
      <c r="J144" s="21">
        <f t="shared" si="15"/>
        <v>0.1</v>
      </c>
      <c r="K144" s="22">
        <f t="shared" si="16"/>
        <v>0</v>
      </c>
      <c r="L144" s="14"/>
      <c r="M144" s="220" t="str">
        <f t="shared" si="17"/>
        <v/>
      </c>
      <c r="N144" s="23" t="str">
        <f ca="1">IFERROR(VLOOKUP(A144,INDIRECT("F"&amp;MATCH("Listenende",$A:$A,0)+73):INDIRECT("G"&amp;MATCH("Listenende",$A:$A,0)+200),2,FALSE),"")</f>
        <v/>
      </c>
      <c r="O144" s="24" t="s">
        <v>16</v>
      </c>
      <c r="AA144" s="16" t="s">
        <v>17</v>
      </c>
    </row>
    <row r="145" spans="1:27" ht="13.5" customHeight="1">
      <c r="A145" s="9" t="s">
        <v>393</v>
      </c>
      <c r="B145" s="9" t="s">
        <v>74</v>
      </c>
      <c r="C145" s="15" t="s">
        <v>394</v>
      </c>
      <c r="D145" s="16"/>
      <c r="E145" s="16"/>
      <c r="F145" s="17">
        <v>100</v>
      </c>
      <c r="G145" s="18">
        <v>2.25</v>
      </c>
      <c r="H145" s="19"/>
      <c r="I145" s="20">
        <f t="shared" si="14"/>
        <v>0</v>
      </c>
      <c r="J145" s="21">
        <f t="shared" si="15"/>
        <v>0.18</v>
      </c>
      <c r="K145" s="22">
        <f t="shared" si="16"/>
        <v>0</v>
      </c>
      <c r="L145" s="14"/>
      <c r="M145" s="220" t="str">
        <f t="shared" si="17"/>
        <v/>
      </c>
      <c r="N145" s="23" t="str">
        <f ca="1">IFERROR(VLOOKUP(A145,INDIRECT("F"&amp;MATCH("Listenende",$A:$A,0)+73):INDIRECT("G"&amp;MATCH("Listenende",$A:$A,0)+200),2,FALSE),"")</f>
        <v/>
      </c>
      <c r="O145" s="24" t="s">
        <v>16</v>
      </c>
      <c r="AA145" s="16" t="s">
        <v>17</v>
      </c>
    </row>
    <row r="146" spans="1:27" ht="13.5" customHeight="1">
      <c r="A146" s="9" t="s">
        <v>395</v>
      </c>
      <c r="B146" s="9" t="s">
        <v>74</v>
      </c>
      <c r="C146" s="15" t="s">
        <v>396</v>
      </c>
      <c r="D146" s="16"/>
      <c r="E146" s="16"/>
      <c r="F146" s="17">
        <v>100</v>
      </c>
      <c r="G146" s="18">
        <v>1.2</v>
      </c>
      <c r="H146" s="19"/>
      <c r="I146" s="20">
        <f t="shared" si="14"/>
        <v>0</v>
      </c>
      <c r="J146" s="21">
        <f t="shared" si="15"/>
        <v>0.18</v>
      </c>
      <c r="K146" s="22">
        <f t="shared" si="16"/>
        <v>0</v>
      </c>
      <c r="L146" s="14"/>
      <c r="M146" s="220" t="str">
        <f t="shared" si="17"/>
        <v/>
      </c>
      <c r="N146" s="23" t="str">
        <f ca="1">IFERROR(VLOOKUP(A146,INDIRECT("F"&amp;MATCH("Listenende",$A:$A,0)+73):INDIRECT("G"&amp;MATCH("Listenende",$A:$A,0)+200),2,FALSE),"")</f>
        <v/>
      </c>
      <c r="O146" s="24" t="s">
        <v>16</v>
      </c>
      <c r="AA146" s="16" t="s">
        <v>17</v>
      </c>
    </row>
    <row r="147" spans="1:27" ht="13.5" customHeight="1">
      <c r="A147" s="9" t="s">
        <v>397</v>
      </c>
      <c r="B147" s="9" t="s">
        <v>74</v>
      </c>
      <c r="C147" s="15" t="s">
        <v>398</v>
      </c>
      <c r="D147" s="16"/>
      <c r="E147" s="16"/>
      <c r="F147" s="17">
        <v>100</v>
      </c>
      <c r="G147" s="18">
        <v>1.2</v>
      </c>
      <c r="H147" s="19"/>
      <c r="I147" s="20">
        <f t="shared" si="14"/>
        <v>0</v>
      </c>
      <c r="J147" s="21">
        <f t="shared" si="15"/>
        <v>0.18</v>
      </c>
      <c r="K147" s="22">
        <f t="shared" si="16"/>
        <v>0</v>
      </c>
      <c r="L147" s="14"/>
      <c r="M147" s="220" t="str">
        <f t="shared" si="17"/>
        <v/>
      </c>
      <c r="N147" s="23" t="str">
        <f ca="1">IFERROR(VLOOKUP(A147,INDIRECT("F"&amp;MATCH("Listenende",$A:$A,0)+73):INDIRECT("G"&amp;MATCH("Listenende",$A:$A,0)+200),2,FALSE),"")</f>
        <v/>
      </c>
      <c r="O147" s="24" t="s">
        <v>16</v>
      </c>
      <c r="AA147" s="16" t="s">
        <v>17</v>
      </c>
    </row>
    <row r="148" spans="1:27" ht="13.5" customHeight="1">
      <c r="A148" s="9" t="s">
        <v>399</v>
      </c>
      <c r="B148" s="9" t="s">
        <v>74</v>
      </c>
      <c r="C148" s="15" t="s">
        <v>400</v>
      </c>
      <c r="D148" s="16"/>
      <c r="E148" s="16"/>
      <c r="F148" s="17">
        <v>100</v>
      </c>
      <c r="G148" s="18">
        <v>2.25</v>
      </c>
      <c r="H148" s="19"/>
      <c r="I148" s="20">
        <f t="shared" si="14"/>
        <v>0</v>
      </c>
      <c r="J148" s="21">
        <f t="shared" si="15"/>
        <v>0.18</v>
      </c>
      <c r="K148" s="22">
        <f t="shared" si="16"/>
        <v>0</v>
      </c>
      <c r="L148" s="14"/>
      <c r="M148" s="220" t="str">
        <f t="shared" si="17"/>
        <v/>
      </c>
      <c r="N148" s="23" t="str">
        <f ca="1">IFERROR(VLOOKUP(A148,INDIRECT("F"&amp;MATCH("Listenende",$A:$A,0)+73):INDIRECT("G"&amp;MATCH("Listenende",$A:$A,0)+200),2,FALSE),"")</f>
        <v/>
      </c>
      <c r="O148" s="24" t="s">
        <v>16</v>
      </c>
      <c r="AA148" s="16" t="s">
        <v>17</v>
      </c>
    </row>
    <row r="149" spans="1:27" ht="13.5" customHeight="1">
      <c r="A149" s="9" t="s">
        <v>401</v>
      </c>
      <c r="B149" s="15" t="s">
        <v>402</v>
      </c>
      <c r="C149" s="15" t="s">
        <v>131</v>
      </c>
      <c r="D149" s="16"/>
      <c r="E149" s="16"/>
      <c r="F149" s="17">
        <v>1000</v>
      </c>
      <c r="G149" s="18">
        <v>0.3</v>
      </c>
      <c r="H149" s="19"/>
      <c r="I149" s="20">
        <f t="shared" si="14"/>
        <v>0</v>
      </c>
      <c r="J149" s="21">
        <f t="shared" si="15"/>
        <v>0.02</v>
      </c>
      <c r="K149" s="22">
        <f t="shared" si="16"/>
        <v>0</v>
      </c>
      <c r="L149" s="14"/>
      <c r="M149" s="220" t="str">
        <f t="shared" si="17"/>
        <v/>
      </c>
      <c r="N149" s="23" t="str">
        <f ca="1">IFERROR(VLOOKUP(A149,INDIRECT("F"&amp;MATCH("Listenende",$A:$A,0)+73):INDIRECT("G"&amp;MATCH("Listenende",$A:$A,0)+200),2,FALSE),"")</f>
        <v/>
      </c>
      <c r="O149" s="24" t="s">
        <v>16</v>
      </c>
      <c r="AA149" s="16" t="s">
        <v>17</v>
      </c>
    </row>
    <row r="150" spans="1:27" ht="13.5" customHeight="1">
      <c r="A150" s="9" t="s">
        <v>403</v>
      </c>
      <c r="B150" s="39" t="s">
        <v>74</v>
      </c>
      <c r="C150" s="15" t="s">
        <v>404</v>
      </c>
      <c r="D150" s="16"/>
      <c r="E150" s="16"/>
      <c r="F150" s="17">
        <v>100</v>
      </c>
      <c r="G150" s="18">
        <v>2.25</v>
      </c>
      <c r="H150" s="19"/>
      <c r="I150" s="20">
        <f t="shared" si="14"/>
        <v>0</v>
      </c>
      <c r="J150" s="21">
        <f t="shared" si="15"/>
        <v>0.18</v>
      </c>
      <c r="K150" s="22">
        <f t="shared" si="16"/>
        <v>0</v>
      </c>
      <c r="L150" s="14"/>
      <c r="M150" s="220" t="str">
        <f t="shared" si="17"/>
        <v/>
      </c>
      <c r="N150" s="23" t="str">
        <f ca="1">IFERROR(VLOOKUP(A150,INDIRECT("F"&amp;MATCH("Listenende",$A:$A,0)+73):INDIRECT("G"&amp;MATCH("Listenende",$A:$A,0)+200),2,FALSE),"")</f>
        <v/>
      </c>
      <c r="O150" s="24" t="s">
        <v>16</v>
      </c>
      <c r="AA150" s="16" t="s">
        <v>17</v>
      </c>
    </row>
    <row r="151" spans="1:27" ht="13.5" customHeight="1">
      <c r="A151" s="9" t="s">
        <v>405</v>
      </c>
      <c r="B151" s="9" t="s">
        <v>74</v>
      </c>
      <c r="C151" s="15" t="s">
        <v>406</v>
      </c>
      <c r="D151" s="16"/>
      <c r="E151" s="16"/>
      <c r="F151" s="17">
        <v>100</v>
      </c>
      <c r="G151" s="18">
        <v>3</v>
      </c>
      <c r="H151" s="19"/>
      <c r="I151" s="20">
        <f t="shared" si="14"/>
        <v>0</v>
      </c>
      <c r="J151" s="21">
        <f t="shared" si="15"/>
        <v>0.18</v>
      </c>
      <c r="K151" s="22">
        <f t="shared" si="16"/>
        <v>0</v>
      </c>
      <c r="L151" s="14"/>
      <c r="M151" s="220" t="str">
        <f t="shared" si="17"/>
        <v/>
      </c>
      <c r="N151" s="23" t="str">
        <f ca="1">IFERROR(VLOOKUP(A151,INDIRECT("F"&amp;MATCH("Listenende",$A:$A,0)+73):INDIRECT("G"&amp;MATCH("Listenende",$A:$A,0)+200),2,FALSE),"")</f>
        <v/>
      </c>
      <c r="O151" s="24" t="s">
        <v>16</v>
      </c>
      <c r="AA151" s="16" t="s">
        <v>17</v>
      </c>
    </row>
    <row r="152" spans="1:27" ht="13.5" customHeight="1">
      <c r="A152" s="31"/>
      <c r="B152" s="38" t="s">
        <v>407</v>
      </c>
      <c r="C152" s="31" t="s">
        <v>74</v>
      </c>
      <c r="D152" s="31"/>
      <c r="E152" s="31"/>
      <c r="F152" s="32"/>
      <c r="G152" s="33"/>
      <c r="H152" s="14"/>
      <c r="I152" s="20"/>
      <c r="J152" s="21"/>
      <c r="K152" s="22"/>
      <c r="L152" s="14"/>
      <c r="M152" s="220" t="str">
        <f t="shared" si="17"/>
        <v/>
      </c>
      <c r="N152" s="23" t="str">
        <f ca="1">IFERROR(VLOOKUP(A152,INDIRECT("F"&amp;MATCH("Listenende",$A:$A,0)+73):INDIRECT("G"&amp;MATCH("Listenende",$A:$A,0)+200),2,FALSE),"")</f>
        <v/>
      </c>
      <c r="O152" s="24"/>
      <c r="AA152" s="31"/>
    </row>
    <row r="153" spans="1:27" ht="13.5" customHeight="1">
      <c r="A153" s="9" t="s">
        <v>408</v>
      </c>
      <c r="B153" s="39" t="s">
        <v>74</v>
      </c>
      <c r="C153" s="15" t="s">
        <v>409</v>
      </c>
      <c r="D153" s="16"/>
      <c r="E153" s="16"/>
      <c r="F153" s="17">
        <v>80</v>
      </c>
      <c r="G153" s="18">
        <v>1.2</v>
      </c>
      <c r="H153" s="19"/>
      <c r="I153" s="20">
        <f t="shared" ref="I153:I179" si="18">IFERROR(IF(G153&lt;&gt;"",H153*G153,""),"")</f>
        <v>0</v>
      </c>
      <c r="J153" s="21">
        <f t="shared" ref="J153:J179" si="19">IF(G153&lt;&gt;"",ROUND(18/F153,2),"")</f>
        <v>0.23</v>
      </c>
      <c r="K153" s="22">
        <f t="shared" ref="K153:K179" si="20">IFERROR(IF(G153&lt;&gt;"",H153*J153,""),"")</f>
        <v>0</v>
      </c>
      <c r="L153" s="14"/>
      <c r="M153" s="220" t="str">
        <f t="shared" si="17"/>
        <v/>
      </c>
      <c r="N153" s="23" t="str">
        <f ca="1">IFERROR(VLOOKUP(A153,INDIRECT("F"&amp;MATCH("Listenende",$A:$A,0)+73):INDIRECT("G"&amp;MATCH("Listenende",$A:$A,0)+200),2,FALSE),"")</f>
        <v/>
      </c>
      <c r="O153" s="24" t="s">
        <v>16</v>
      </c>
      <c r="AA153" s="16" t="s">
        <v>174</v>
      </c>
    </row>
    <row r="154" spans="1:27" ht="13.5" customHeight="1">
      <c r="A154" s="9" t="s">
        <v>410</v>
      </c>
      <c r="B154" s="9" t="s">
        <v>74</v>
      </c>
      <c r="C154" s="15" t="s">
        <v>411</v>
      </c>
      <c r="D154" s="16"/>
      <c r="E154" s="16"/>
      <c r="F154" s="17">
        <v>100</v>
      </c>
      <c r="G154" s="18">
        <v>1.2</v>
      </c>
      <c r="H154" s="19"/>
      <c r="I154" s="20">
        <f t="shared" si="18"/>
        <v>0</v>
      </c>
      <c r="J154" s="21">
        <f t="shared" si="19"/>
        <v>0.18</v>
      </c>
      <c r="K154" s="22">
        <f t="shared" si="20"/>
        <v>0</v>
      </c>
      <c r="L154" s="14"/>
      <c r="M154" s="220" t="str">
        <f t="shared" si="17"/>
        <v/>
      </c>
      <c r="N154" s="23" t="str">
        <f ca="1">IFERROR(VLOOKUP(A154,INDIRECT("F"&amp;MATCH("Listenende",$A:$A,0)+73):INDIRECT("G"&amp;MATCH("Listenende",$A:$A,0)+200),2,FALSE),"")</f>
        <v/>
      </c>
      <c r="O154" s="24" t="s">
        <v>16</v>
      </c>
      <c r="AA154" s="16" t="s">
        <v>174</v>
      </c>
    </row>
    <row r="155" spans="1:27" ht="13.5" customHeight="1">
      <c r="A155" s="9" t="s">
        <v>412</v>
      </c>
      <c r="B155" s="9" t="s">
        <v>74</v>
      </c>
      <c r="C155" s="15" t="s">
        <v>413</v>
      </c>
      <c r="D155" s="16"/>
      <c r="E155" s="16"/>
      <c r="F155" s="17">
        <v>25</v>
      </c>
      <c r="G155" s="18">
        <v>6</v>
      </c>
      <c r="H155" s="19"/>
      <c r="I155" s="20">
        <f t="shared" si="18"/>
        <v>0</v>
      </c>
      <c r="J155" s="21">
        <f t="shared" si="19"/>
        <v>0.72</v>
      </c>
      <c r="K155" s="22">
        <f t="shared" si="20"/>
        <v>0</v>
      </c>
      <c r="L155" s="14"/>
      <c r="M155" s="220" t="str">
        <f t="shared" si="17"/>
        <v/>
      </c>
      <c r="N155" s="23" t="str">
        <f ca="1">IFERROR(VLOOKUP(A155,INDIRECT("F"&amp;MATCH("Listenende",$A:$A,0)+73):INDIRECT("G"&amp;MATCH("Listenende",$A:$A,0)+200),2,FALSE),"")</f>
        <v/>
      </c>
      <c r="O155" s="24" t="s">
        <v>16</v>
      </c>
      <c r="AA155" s="16" t="s">
        <v>174</v>
      </c>
    </row>
    <row r="156" spans="1:27" ht="13.5" customHeight="1">
      <c r="A156" s="9" t="s">
        <v>414</v>
      </c>
      <c r="B156" s="9" t="s">
        <v>74</v>
      </c>
      <c r="C156" s="15" t="s">
        <v>415</v>
      </c>
      <c r="D156" s="16"/>
      <c r="E156" s="16"/>
      <c r="F156" s="17">
        <v>80</v>
      </c>
      <c r="G156" s="18">
        <v>3.75</v>
      </c>
      <c r="H156" s="19"/>
      <c r="I156" s="20">
        <f t="shared" si="18"/>
        <v>0</v>
      </c>
      <c r="J156" s="21">
        <f t="shared" si="19"/>
        <v>0.23</v>
      </c>
      <c r="K156" s="22">
        <f t="shared" si="20"/>
        <v>0</v>
      </c>
      <c r="L156" s="14"/>
      <c r="M156" s="220" t="str">
        <f t="shared" si="17"/>
        <v/>
      </c>
      <c r="N156" s="23" t="str">
        <f ca="1">IFERROR(VLOOKUP(A156,INDIRECT("F"&amp;MATCH("Listenende",$A:$A,0)+73):INDIRECT("G"&amp;MATCH("Listenende",$A:$A,0)+200),2,FALSE),"")</f>
        <v/>
      </c>
      <c r="O156" s="24" t="s">
        <v>16</v>
      </c>
      <c r="AA156" s="16" t="s">
        <v>174</v>
      </c>
    </row>
    <row r="157" spans="1:27" ht="13.5" customHeight="1">
      <c r="A157" s="9" t="s">
        <v>416</v>
      </c>
      <c r="B157" s="9" t="s">
        <v>74</v>
      </c>
      <c r="C157" s="15" t="s">
        <v>417</v>
      </c>
      <c r="D157" s="16"/>
      <c r="E157" s="16"/>
      <c r="F157" s="17">
        <v>80</v>
      </c>
      <c r="G157" s="18">
        <v>3.75</v>
      </c>
      <c r="H157" s="19"/>
      <c r="I157" s="20">
        <f t="shared" si="18"/>
        <v>0</v>
      </c>
      <c r="J157" s="21">
        <f t="shared" si="19"/>
        <v>0.23</v>
      </c>
      <c r="K157" s="22">
        <f t="shared" si="20"/>
        <v>0</v>
      </c>
      <c r="L157" s="14"/>
      <c r="M157" s="220" t="str">
        <f t="shared" si="17"/>
        <v/>
      </c>
      <c r="N157" s="23" t="str">
        <f ca="1">IFERROR(VLOOKUP(A157,INDIRECT("F"&amp;MATCH("Listenende",$A:$A,0)+73):INDIRECT("G"&amp;MATCH("Listenende",$A:$A,0)+200),2,FALSE),"")</f>
        <v/>
      </c>
      <c r="O157" s="24" t="s">
        <v>16</v>
      </c>
      <c r="AA157" s="16" t="s">
        <v>174</v>
      </c>
    </row>
    <row r="158" spans="1:27" ht="13.5" customHeight="1">
      <c r="A158" s="9" t="s">
        <v>418</v>
      </c>
      <c r="B158" s="9" t="s">
        <v>74</v>
      </c>
      <c r="C158" s="15" t="s">
        <v>419</v>
      </c>
      <c r="D158" s="16"/>
      <c r="E158" s="16"/>
      <c r="F158" s="17">
        <v>40</v>
      </c>
      <c r="G158" s="18">
        <v>2.25</v>
      </c>
      <c r="H158" s="19"/>
      <c r="I158" s="20">
        <f t="shared" si="18"/>
        <v>0</v>
      </c>
      <c r="J158" s="21">
        <f t="shared" si="19"/>
        <v>0.45</v>
      </c>
      <c r="K158" s="22">
        <f t="shared" si="20"/>
        <v>0</v>
      </c>
      <c r="L158" s="14"/>
      <c r="M158" s="220" t="str">
        <f t="shared" si="17"/>
        <v/>
      </c>
      <c r="N158" s="23" t="str">
        <f ca="1">IFERROR(VLOOKUP(A158,INDIRECT("F"&amp;MATCH("Listenende",$A:$A,0)+73):INDIRECT("G"&amp;MATCH("Listenende",$A:$A,0)+200),2,FALSE),"")</f>
        <v/>
      </c>
      <c r="O158" s="24" t="s">
        <v>16</v>
      </c>
      <c r="AA158" s="16" t="s">
        <v>174</v>
      </c>
    </row>
    <row r="159" spans="1:27" ht="13.5" customHeight="1">
      <c r="A159" s="9" t="s">
        <v>420</v>
      </c>
      <c r="B159" s="9" t="s">
        <v>74</v>
      </c>
      <c r="C159" s="15" t="s">
        <v>421</v>
      </c>
      <c r="D159" s="16"/>
      <c r="E159" s="16"/>
      <c r="F159" s="17">
        <v>20</v>
      </c>
      <c r="G159" s="18">
        <v>7.5</v>
      </c>
      <c r="H159" s="19"/>
      <c r="I159" s="20">
        <f t="shared" si="18"/>
        <v>0</v>
      </c>
      <c r="J159" s="21">
        <f t="shared" si="19"/>
        <v>0.9</v>
      </c>
      <c r="K159" s="22">
        <f t="shared" si="20"/>
        <v>0</v>
      </c>
      <c r="L159" s="14"/>
      <c r="M159" s="220" t="str">
        <f t="shared" si="17"/>
        <v/>
      </c>
      <c r="N159" s="23" t="str">
        <f ca="1">IFERROR(VLOOKUP(A159,INDIRECT("F"&amp;MATCH("Listenende",$A:$A,0)+73):INDIRECT("G"&amp;MATCH("Listenende",$A:$A,0)+200),2,FALSE),"")</f>
        <v/>
      </c>
      <c r="O159" s="24" t="s">
        <v>16</v>
      </c>
      <c r="AA159" s="16" t="s">
        <v>174</v>
      </c>
    </row>
    <row r="160" spans="1:27" ht="13.5" customHeight="1">
      <c r="A160" s="9" t="s">
        <v>422</v>
      </c>
      <c r="B160" s="9" t="s">
        <v>74</v>
      </c>
      <c r="C160" s="15" t="s">
        <v>423</v>
      </c>
      <c r="D160" s="16"/>
      <c r="E160" s="16"/>
      <c r="F160" s="17">
        <v>60</v>
      </c>
      <c r="G160" s="18">
        <v>12</v>
      </c>
      <c r="H160" s="19"/>
      <c r="I160" s="20">
        <f t="shared" si="18"/>
        <v>0</v>
      </c>
      <c r="J160" s="21">
        <f t="shared" si="19"/>
        <v>0.3</v>
      </c>
      <c r="K160" s="22">
        <f t="shared" si="20"/>
        <v>0</v>
      </c>
      <c r="L160" s="14"/>
      <c r="M160" s="220" t="str">
        <f t="shared" si="17"/>
        <v/>
      </c>
      <c r="N160" s="23" t="str">
        <f ca="1">IFERROR(VLOOKUP(A160,INDIRECT("F"&amp;MATCH("Listenende",$A:$A,0)+73):INDIRECT("G"&amp;MATCH("Listenende",$A:$A,0)+200),2,FALSE),"")</f>
        <v/>
      </c>
      <c r="O160" s="24" t="s">
        <v>16</v>
      </c>
      <c r="AA160" s="16" t="s">
        <v>174</v>
      </c>
    </row>
    <row r="161" spans="1:27" ht="13.5" customHeight="1">
      <c r="A161" s="9" t="s">
        <v>424</v>
      </c>
      <c r="B161" s="9" t="s">
        <v>74</v>
      </c>
      <c r="C161" s="15" t="s">
        <v>425</v>
      </c>
      <c r="D161" s="16"/>
      <c r="E161" s="16"/>
      <c r="F161" s="17">
        <v>60</v>
      </c>
      <c r="G161" s="18">
        <v>12</v>
      </c>
      <c r="H161" s="19"/>
      <c r="I161" s="20">
        <f t="shared" si="18"/>
        <v>0</v>
      </c>
      <c r="J161" s="21">
        <f t="shared" si="19"/>
        <v>0.3</v>
      </c>
      <c r="K161" s="22">
        <f t="shared" si="20"/>
        <v>0</v>
      </c>
      <c r="L161" s="14"/>
      <c r="M161" s="220" t="str">
        <f t="shared" si="17"/>
        <v/>
      </c>
      <c r="N161" s="23" t="str">
        <f ca="1">IFERROR(VLOOKUP(A161,INDIRECT("F"&amp;MATCH("Listenende",$A:$A,0)+73):INDIRECT("G"&amp;MATCH("Listenende",$A:$A,0)+200),2,FALSE),"")</f>
        <v/>
      </c>
      <c r="O161" s="24" t="s">
        <v>16</v>
      </c>
      <c r="AA161" s="16" t="s">
        <v>174</v>
      </c>
    </row>
    <row r="162" spans="1:27" ht="13.5" customHeight="1">
      <c r="A162" s="9" t="s">
        <v>426</v>
      </c>
      <c r="B162" s="9" t="s">
        <v>74</v>
      </c>
      <c r="C162" s="15" t="s">
        <v>218</v>
      </c>
      <c r="D162" s="16"/>
      <c r="E162" s="16"/>
      <c r="F162" s="17">
        <v>25</v>
      </c>
      <c r="G162" s="18">
        <v>30</v>
      </c>
      <c r="H162" s="19"/>
      <c r="I162" s="20">
        <f t="shared" si="18"/>
        <v>0</v>
      </c>
      <c r="J162" s="21">
        <f t="shared" si="19"/>
        <v>0.72</v>
      </c>
      <c r="K162" s="22">
        <f t="shared" si="20"/>
        <v>0</v>
      </c>
      <c r="L162" s="14"/>
      <c r="M162" s="220" t="str">
        <f t="shared" si="17"/>
        <v/>
      </c>
      <c r="N162" s="23" t="str">
        <f ca="1">IFERROR(VLOOKUP(A162,INDIRECT("F"&amp;MATCH("Listenende",$A:$A,0)+73):INDIRECT("G"&amp;MATCH("Listenende",$A:$A,0)+200),2,FALSE),"")</f>
        <v/>
      </c>
      <c r="O162" s="24" t="s">
        <v>16</v>
      </c>
      <c r="AA162" s="16" t="s">
        <v>174</v>
      </c>
    </row>
    <row r="163" spans="1:27" ht="13.5" customHeight="1">
      <c r="A163" s="9" t="s">
        <v>427</v>
      </c>
      <c r="B163" s="9" t="s">
        <v>74</v>
      </c>
      <c r="C163" s="15" t="s">
        <v>428</v>
      </c>
      <c r="D163" s="16"/>
      <c r="E163" s="16"/>
      <c r="F163" s="17">
        <v>70</v>
      </c>
      <c r="G163" s="18">
        <v>2.25</v>
      </c>
      <c r="H163" s="19"/>
      <c r="I163" s="20">
        <f t="shared" si="18"/>
        <v>0</v>
      </c>
      <c r="J163" s="21">
        <f t="shared" si="19"/>
        <v>0.26</v>
      </c>
      <c r="K163" s="22">
        <f t="shared" si="20"/>
        <v>0</v>
      </c>
      <c r="L163" s="14"/>
      <c r="M163" s="220" t="str">
        <f t="shared" si="17"/>
        <v/>
      </c>
      <c r="N163" s="23" t="str">
        <f ca="1">IFERROR(VLOOKUP(A163,INDIRECT("F"&amp;MATCH("Listenende",$A:$A,0)+73):INDIRECT("G"&amp;MATCH("Listenende",$A:$A,0)+200),2,FALSE),"")</f>
        <v/>
      </c>
      <c r="O163" s="24" t="s">
        <v>16</v>
      </c>
      <c r="AA163" s="16" t="s">
        <v>174</v>
      </c>
    </row>
    <row r="164" spans="1:27" ht="13.5" customHeight="1">
      <c r="A164" s="9" t="s">
        <v>429</v>
      </c>
      <c r="B164" s="9" t="s">
        <v>74</v>
      </c>
      <c r="C164" s="15" t="s">
        <v>430</v>
      </c>
      <c r="D164" s="16"/>
      <c r="E164" s="16"/>
      <c r="F164" s="17">
        <v>70</v>
      </c>
      <c r="G164" s="18">
        <v>2.25</v>
      </c>
      <c r="H164" s="19"/>
      <c r="I164" s="20">
        <f t="shared" si="18"/>
        <v>0</v>
      </c>
      <c r="J164" s="21">
        <f t="shared" si="19"/>
        <v>0.26</v>
      </c>
      <c r="K164" s="22">
        <f t="shared" si="20"/>
        <v>0</v>
      </c>
      <c r="L164" s="14"/>
      <c r="M164" s="220" t="str">
        <f t="shared" si="17"/>
        <v/>
      </c>
      <c r="N164" s="23" t="str">
        <f ca="1">IFERROR(VLOOKUP(A164,INDIRECT("F"&amp;MATCH("Listenende",$A:$A,0)+73):INDIRECT("G"&amp;MATCH("Listenende",$A:$A,0)+200),2,FALSE),"")</f>
        <v/>
      </c>
      <c r="O164" s="24" t="s">
        <v>16</v>
      </c>
      <c r="AA164" s="16" t="s">
        <v>174</v>
      </c>
    </row>
    <row r="165" spans="1:27" ht="13.5" customHeight="1">
      <c r="A165" s="9" t="s">
        <v>431</v>
      </c>
      <c r="B165" s="9" t="s">
        <v>74</v>
      </c>
      <c r="C165" s="15" t="s">
        <v>432</v>
      </c>
      <c r="D165" s="16"/>
      <c r="E165" s="16"/>
      <c r="F165" s="17">
        <v>70</v>
      </c>
      <c r="G165" s="18">
        <v>2.25</v>
      </c>
      <c r="H165" s="19"/>
      <c r="I165" s="20">
        <f t="shared" si="18"/>
        <v>0</v>
      </c>
      <c r="J165" s="21">
        <f t="shared" si="19"/>
        <v>0.26</v>
      </c>
      <c r="K165" s="22">
        <f t="shared" si="20"/>
        <v>0</v>
      </c>
      <c r="L165" s="14"/>
      <c r="M165" s="220" t="str">
        <f t="shared" si="17"/>
        <v/>
      </c>
      <c r="N165" s="23" t="str">
        <f ca="1">IFERROR(VLOOKUP(A165,INDIRECT("F"&amp;MATCH("Listenende",$A:$A,0)+73):INDIRECT("G"&amp;MATCH("Listenende",$A:$A,0)+200),2,FALSE),"")</f>
        <v/>
      </c>
      <c r="O165" s="24" t="s">
        <v>16</v>
      </c>
      <c r="AA165" s="16" t="s">
        <v>174</v>
      </c>
    </row>
    <row r="166" spans="1:27" ht="13.5" customHeight="1">
      <c r="A166" s="9" t="s">
        <v>433</v>
      </c>
      <c r="B166" s="9" t="s">
        <v>74</v>
      </c>
      <c r="C166" s="15" t="s">
        <v>434</v>
      </c>
      <c r="D166" s="16"/>
      <c r="E166" s="16"/>
      <c r="F166" s="17">
        <v>50</v>
      </c>
      <c r="G166" s="18">
        <v>2.25</v>
      </c>
      <c r="H166" s="19"/>
      <c r="I166" s="20">
        <f t="shared" si="18"/>
        <v>0</v>
      </c>
      <c r="J166" s="21">
        <f t="shared" si="19"/>
        <v>0.36</v>
      </c>
      <c r="K166" s="22">
        <f t="shared" si="20"/>
        <v>0</v>
      </c>
      <c r="L166" s="14"/>
      <c r="M166" s="220" t="str">
        <f t="shared" si="17"/>
        <v/>
      </c>
      <c r="N166" s="23" t="str">
        <f ca="1">IFERROR(VLOOKUP(A166,INDIRECT("F"&amp;MATCH("Listenende",$A:$A,0)+73):INDIRECT("G"&amp;MATCH("Listenende",$A:$A,0)+200),2,FALSE),"")</f>
        <v/>
      </c>
      <c r="O166" s="24" t="s">
        <v>16</v>
      </c>
      <c r="AA166" s="16" t="s">
        <v>174</v>
      </c>
    </row>
    <row r="167" spans="1:27" ht="13.5" customHeight="1">
      <c r="A167" s="9" t="s">
        <v>435</v>
      </c>
      <c r="B167" s="9" t="s">
        <v>74</v>
      </c>
      <c r="C167" s="15" t="s">
        <v>436</v>
      </c>
      <c r="D167" s="16"/>
      <c r="E167" s="16"/>
      <c r="F167" s="17">
        <v>100</v>
      </c>
      <c r="G167" s="18">
        <v>2.25</v>
      </c>
      <c r="H167" s="19"/>
      <c r="I167" s="20">
        <f t="shared" si="18"/>
        <v>0</v>
      </c>
      <c r="J167" s="21">
        <f t="shared" si="19"/>
        <v>0.18</v>
      </c>
      <c r="K167" s="22">
        <f t="shared" si="20"/>
        <v>0</v>
      </c>
      <c r="L167" s="14"/>
      <c r="M167" s="220" t="str">
        <f t="shared" si="17"/>
        <v/>
      </c>
      <c r="N167" s="23" t="str">
        <f ca="1">IFERROR(VLOOKUP(A167,INDIRECT("F"&amp;MATCH("Listenende",$A:$A,0)+73):INDIRECT("G"&amp;MATCH("Listenende",$A:$A,0)+200),2,FALSE),"")</f>
        <v/>
      </c>
      <c r="O167" s="24" t="s">
        <v>16</v>
      </c>
      <c r="AA167" s="16" t="s">
        <v>174</v>
      </c>
    </row>
    <row r="168" spans="1:27" ht="13.5" customHeight="1">
      <c r="A168" s="9" t="s">
        <v>437</v>
      </c>
      <c r="B168" s="9" t="s">
        <v>74</v>
      </c>
      <c r="C168" s="15" t="s">
        <v>438</v>
      </c>
      <c r="D168" s="16"/>
      <c r="E168" s="16"/>
      <c r="F168" s="17">
        <v>100</v>
      </c>
      <c r="G168" s="18">
        <v>2.25</v>
      </c>
      <c r="H168" s="19"/>
      <c r="I168" s="20">
        <f t="shared" si="18"/>
        <v>0</v>
      </c>
      <c r="J168" s="21">
        <f t="shared" si="19"/>
        <v>0.18</v>
      </c>
      <c r="K168" s="22">
        <f t="shared" si="20"/>
        <v>0</v>
      </c>
      <c r="L168" s="14"/>
      <c r="M168" s="220" t="str">
        <f t="shared" si="17"/>
        <v/>
      </c>
      <c r="N168" s="23" t="str">
        <f ca="1">IFERROR(VLOOKUP(A168,INDIRECT("F"&amp;MATCH("Listenende",$A:$A,0)+73):INDIRECT("G"&amp;MATCH("Listenende",$A:$A,0)+200),2,FALSE),"")</f>
        <v/>
      </c>
      <c r="O168" s="24" t="s">
        <v>16</v>
      </c>
      <c r="AA168" s="16" t="s">
        <v>174</v>
      </c>
    </row>
    <row r="169" spans="1:27" ht="13.5" customHeight="1">
      <c r="A169" s="9" t="s">
        <v>439</v>
      </c>
      <c r="B169" s="9" t="s">
        <v>74</v>
      </c>
      <c r="C169" s="15" t="s">
        <v>440</v>
      </c>
      <c r="D169" s="16"/>
      <c r="E169" s="16"/>
      <c r="F169" s="17">
        <v>40</v>
      </c>
      <c r="G169" s="18">
        <v>30</v>
      </c>
      <c r="H169" s="19"/>
      <c r="I169" s="20">
        <f t="shared" si="18"/>
        <v>0</v>
      </c>
      <c r="J169" s="21">
        <f t="shared" si="19"/>
        <v>0.45</v>
      </c>
      <c r="K169" s="22">
        <f t="shared" si="20"/>
        <v>0</v>
      </c>
      <c r="L169" s="14"/>
      <c r="M169" s="220" t="str">
        <f t="shared" si="17"/>
        <v/>
      </c>
      <c r="N169" s="23" t="str">
        <f ca="1">IFERROR(VLOOKUP(A169,INDIRECT("F"&amp;MATCH("Listenende",$A:$A,0)+73):INDIRECT("G"&amp;MATCH("Listenende",$A:$A,0)+200),2,FALSE),"")</f>
        <v/>
      </c>
      <c r="O169" s="24" t="s">
        <v>16</v>
      </c>
      <c r="AA169" s="16" t="s">
        <v>174</v>
      </c>
    </row>
    <row r="170" spans="1:27" ht="13.5" customHeight="1">
      <c r="A170" s="9" t="s">
        <v>441</v>
      </c>
      <c r="B170" s="9" t="s">
        <v>74</v>
      </c>
      <c r="C170" s="15" t="s">
        <v>442</v>
      </c>
      <c r="D170" s="16"/>
      <c r="E170" s="16"/>
      <c r="F170" s="17">
        <v>30</v>
      </c>
      <c r="G170" s="18">
        <v>15</v>
      </c>
      <c r="H170" s="19"/>
      <c r="I170" s="20">
        <f t="shared" si="18"/>
        <v>0</v>
      </c>
      <c r="J170" s="21">
        <f t="shared" si="19"/>
        <v>0.6</v>
      </c>
      <c r="K170" s="22">
        <f t="shared" si="20"/>
        <v>0</v>
      </c>
      <c r="L170" s="14"/>
      <c r="M170" s="220" t="str">
        <f t="shared" si="17"/>
        <v/>
      </c>
      <c r="N170" s="23" t="str">
        <f ca="1">IFERROR(VLOOKUP(A170,INDIRECT("F"&amp;MATCH("Listenende",$A:$A,0)+73):INDIRECT("G"&amp;MATCH("Listenende",$A:$A,0)+200),2,FALSE),"")</f>
        <v/>
      </c>
      <c r="O170" s="24" t="s">
        <v>16</v>
      </c>
      <c r="AA170" s="16" t="s">
        <v>174</v>
      </c>
    </row>
    <row r="171" spans="1:27" ht="13.5" customHeight="1">
      <c r="A171" s="9" t="s">
        <v>443</v>
      </c>
      <c r="B171" s="9" t="s">
        <v>74</v>
      </c>
      <c r="C171" s="15" t="s">
        <v>444</v>
      </c>
      <c r="D171" s="16"/>
      <c r="E171" s="16"/>
      <c r="F171" s="17">
        <v>40</v>
      </c>
      <c r="G171" s="18">
        <v>15</v>
      </c>
      <c r="H171" s="19"/>
      <c r="I171" s="20">
        <f t="shared" si="18"/>
        <v>0</v>
      </c>
      <c r="J171" s="21">
        <f t="shared" si="19"/>
        <v>0.45</v>
      </c>
      <c r="K171" s="22">
        <f t="shared" si="20"/>
        <v>0</v>
      </c>
      <c r="L171" s="14"/>
      <c r="M171" s="220" t="str">
        <f t="shared" si="17"/>
        <v/>
      </c>
      <c r="N171" s="23" t="str">
        <f ca="1">IFERROR(VLOOKUP(A171,INDIRECT("F"&amp;MATCH("Listenende",$A:$A,0)+73):INDIRECT("G"&amp;MATCH("Listenende",$A:$A,0)+200),2,FALSE),"")</f>
        <v/>
      </c>
      <c r="O171" s="24" t="s">
        <v>16</v>
      </c>
      <c r="AA171" s="16" t="s">
        <v>174</v>
      </c>
    </row>
    <row r="172" spans="1:27" ht="13.5" customHeight="1">
      <c r="A172" s="9" t="s">
        <v>445</v>
      </c>
      <c r="B172" s="9" t="s">
        <v>74</v>
      </c>
      <c r="C172" s="15" t="s">
        <v>446</v>
      </c>
      <c r="D172" s="16"/>
      <c r="E172" s="16"/>
      <c r="F172" s="17">
        <v>30</v>
      </c>
      <c r="G172" s="18">
        <v>15</v>
      </c>
      <c r="H172" s="19"/>
      <c r="I172" s="20">
        <f t="shared" si="18"/>
        <v>0</v>
      </c>
      <c r="J172" s="21">
        <f t="shared" si="19"/>
        <v>0.6</v>
      </c>
      <c r="K172" s="22">
        <f t="shared" si="20"/>
        <v>0</v>
      </c>
      <c r="L172" s="14"/>
      <c r="M172" s="220" t="str">
        <f t="shared" si="17"/>
        <v/>
      </c>
      <c r="N172" s="23" t="str">
        <f ca="1">IFERROR(VLOOKUP(A172,INDIRECT("F"&amp;MATCH("Listenende",$A:$A,0)+73):INDIRECT("G"&amp;MATCH("Listenende",$A:$A,0)+200),2,FALSE),"")</f>
        <v/>
      </c>
      <c r="O172" s="24" t="s">
        <v>16</v>
      </c>
      <c r="AA172" s="16" t="s">
        <v>174</v>
      </c>
    </row>
    <row r="173" spans="1:27" ht="13.5" customHeight="1">
      <c r="A173" s="9" t="s">
        <v>447</v>
      </c>
      <c r="B173" s="9" t="s">
        <v>74</v>
      </c>
      <c r="C173" s="15" t="s">
        <v>448</v>
      </c>
      <c r="D173" s="16"/>
      <c r="E173" s="16"/>
      <c r="F173" s="17">
        <v>30</v>
      </c>
      <c r="G173" s="18">
        <v>3.75</v>
      </c>
      <c r="H173" s="19"/>
      <c r="I173" s="20">
        <f t="shared" si="18"/>
        <v>0</v>
      </c>
      <c r="J173" s="21">
        <f t="shared" si="19"/>
        <v>0.6</v>
      </c>
      <c r="K173" s="22">
        <f t="shared" si="20"/>
        <v>0</v>
      </c>
      <c r="L173" s="14"/>
      <c r="M173" s="220" t="str">
        <f t="shared" si="17"/>
        <v/>
      </c>
      <c r="N173" s="23" t="str">
        <f ca="1">IFERROR(VLOOKUP(A173,INDIRECT("F"&amp;MATCH("Listenende",$A:$A,0)+73):INDIRECT("G"&amp;MATCH("Listenende",$A:$A,0)+200),2,FALSE),"")</f>
        <v/>
      </c>
      <c r="O173" s="24" t="s">
        <v>16</v>
      </c>
      <c r="AA173" s="16" t="s">
        <v>174</v>
      </c>
    </row>
    <row r="174" spans="1:27" ht="13.5" customHeight="1">
      <c r="A174" s="9" t="s">
        <v>449</v>
      </c>
      <c r="B174" s="9" t="s">
        <v>74</v>
      </c>
      <c r="C174" s="15" t="s">
        <v>450</v>
      </c>
      <c r="D174" s="16"/>
      <c r="E174" s="16"/>
      <c r="F174" s="17">
        <v>40</v>
      </c>
      <c r="G174" s="18">
        <v>12</v>
      </c>
      <c r="H174" s="19"/>
      <c r="I174" s="20">
        <f t="shared" si="18"/>
        <v>0</v>
      </c>
      <c r="J174" s="21">
        <f t="shared" si="19"/>
        <v>0.45</v>
      </c>
      <c r="K174" s="22">
        <f t="shared" si="20"/>
        <v>0</v>
      </c>
      <c r="L174" s="14"/>
      <c r="M174" s="220" t="str">
        <f t="shared" si="17"/>
        <v/>
      </c>
      <c r="N174" s="23" t="str">
        <f ca="1">IFERROR(VLOOKUP(A174,INDIRECT("F"&amp;MATCH("Listenende",$A:$A,0)+73):INDIRECT("G"&amp;MATCH("Listenende",$A:$A,0)+200),2,FALSE),"")</f>
        <v/>
      </c>
      <c r="O174" s="24" t="s">
        <v>16</v>
      </c>
      <c r="AA174" s="16" t="s">
        <v>174</v>
      </c>
    </row>
    <row r="175" spans="1:27" ht="13.5" customHeight="1">
      <c r="A175" s="9" t="s">
        <v>451</v>
      </c>
      <c r="B175" s="9" t="s">
        <v>74</v>
      </c>
      <c r="C175" s="15" t="s">
        <v>452</v>
      </c>
      <c r="D175" s="16"/>
      <c r="E175" s="16"/>
      <c r="F175" s="17">
        <v>15</v>
      </c>
      <c r="G175" s="18">
        <v>30</v>
      </c>
      <c r="H175" s="19"/>
      <c r="I175" s="20">
        <f t="shared" si="18"/>
        <v>0</v>
      </c>
      <c r="J175" s="21">
        <f t="shared" si="19"/>
        <v>1.2</v>
      </c>
      <c r="K175" s="22">
        <f t="shared" si="20"/>
        <v>0</v>
      </c>
      <c r="L175" s="14"/>
      <c r="M175" s="220" t="str">
        <f t="shared" si="17"/>
        <v/>
      </c>
      <c r="N175" s="23" t="str">
        <f ca="1">IFERROR(VLOOKUP(A175,INDIRECT("F"&amp;MATCH("Listenende",$A:$A,0)+73):INDIRECT("G"&amp;MATCH("Listenende",$A:$A,0)+200),2,FALSE),"")</f>
        <v/>
      </c>
      <c r="O175" s="24" t="s">
        <v>16</v>
      </c>
      <c r="AA175" s="16" t="s">
        <v>174</v>
      </c>
    </row>
    <row r="176" spans="1:27" ht="13.5" customHeight="1">
      <c r="A176" s="9" t="s">
        <v>453</v>
      </c>
      <c r="B176" s="9" t="s">
        <v>74</v>
      </c>
      <c r="C176" s="15" t="s">
        <v>454</v>
      </c>
      <c r="D176" s="16"/>
      <c r="E176" s="16"/>
      <c r="F176" s="17">
        <v>5</v>
      </c>
      <c r="G176" s="18">
        <v>150</v>
      </c>
      <c r="H176" s="19"/>
      <c r="I176" s="20">
        <f t="shared" si="18"/>
        <v>0</v>
      </c>
      <c r="J176" s="21">
        <f t="shared" si="19"/>
        <v>3.6</v>
      </c>
      <c r="K176" s="22">
        <f t="shared" si="20"/>
        <v>0</v>
      </c>
      <c r="L176" s="14"/>
      <c r="M176" s="220" t="str">
        <f t="shared" si="17"/>
        <v/>
      </c>
      <c r="N176" s="23" t="str">
        <f ca="1">IFERROR(VLOOKUP(A176,INDIRECT("F"&amp;MATCH("Listenende",$A:$A,0)+73):INDIRECT("G"&amp;MATCH("Listenende",$A:$A,0)+200),2,FALSE),"")</f>
        <v/>
      </c>
      <c r="O176" s="24" t="s">
        <v>16</v>
      </c>
      <c r="AA176" s="16" t="s">
        <v>174</v>
      </c>
    </row>
    <row r="177" spans="1:27" ht="13.5" customHeight="1">
      <c r="A177" s="9" t="s">
        <v>455</v>
      </c>
      <c r="B177" s="9" t="s">
        <v>74</v>
      </c>
      <c r="C177" s="15" t="s">
        <v>456</v>
      </c>
      <c r="D177" s="16"/>
      <c r="E177" s="16"/>
      <c r="F177" s="17">
        <v>15</v>
      </c>
      <c r="G177" s="18">
        <v>30</v>
      </c>
      <c r="H177" s="19"/>
      <c r="I177" s="20">
        <f t="shared" si="18"/>
        <v>0</v>
      </c>
      <c r="J177" s="21">
        <f t="shared" si="19"/>
        <v>1.2</v>
      </c>
      <c r="K177" s="22">
        <f t="shared" si="20"/>
        <v>0</v>
      </c>
      <c r="L177" s="14"/>
      <c r="M177" s="220" t="str">
        <f t="shared" si="17"/>
        <v/>
      </c>
      <c r="N177" s="23" t="str">
        <f ca="1">IFERROR(VLOOKUP(A177,INDIRECT("F"&amp;MATCH("Listenende",$A:$A,0)+73):INDIRECT("G"&amp;MATCH("Listenende",$A:$A,0)+200),2,FALSE),"")</f>
        <v/>
      </c>
      <c r="O177" s="24" t="s">
        <v>16</v>
      </c>
      <c r="AA177" s="16" t="s">
        <v>174</v>
      </c>
    </row>
    <row r="178" spans="1:27" ht="13.5" customHeight="1">
      <c r="A178" s="9" t="s">
        <v>457</v>
      </c>
      <c r="B178" s="9" t="s">
        <v>74</v>
      </c>
      <c r="C178" s="15" t="s">
        <v>458</v>
      </c>
      <c r="D178" s="16"/>
      <c r="E178" s="16"/>
      <c r="F178" s="17">
        <v>40</v>
      </c>
      <c r="G178" s="18">
        <v>7.5</v>
      </c>
      <c r="H178" s="19"/>
      <c r="I178" s="20">
        <f t="shared" si="18"/>
        <v>0</v>
      </c>
      <c r="J178" s="21">
        <f t="shared" si="19"/>
        <v>0.45</v>
      </c>
      <c r="K178" s="22">
        <f t="shared" si="20"/>
        <v>0</v>
      </c>
      <c r="L178" s="14"/>
      <c r="M178" s="220" t="str">
        <f t="shared" si="17"/>
        <v/>
      </c>
      <c r="N178" s="23" t="str">
        <f ca="1">IFERROR(VLOOKUP(A178,INDIRECT("F"&amp;MATCH("Listenende",$A:$A,0)+73):INDIRECT("G"&amp;MATCH("Listenende",$A:$A,0)+200),2,FALSE),"")</f>
        <v/>
      </c>
      <c r="O178" s="24" t="s">
        <v>16</v>
      </c>
      <c r="AA178" s="16" t="s">
        <v>174</v>
      </c>
    </row>
    <row r="179" spans="1:27" ht="13.5" customHeight="1">
      <c r="A179" s="9" t="s">
        <v>459</v>
      </c>
      <c r="B179" s="40" t="s">
        <v>262</v>
      </c>
      <c r="C179" s="15" t="s">
        <v>460</v>
      </c>
      <c r="D179" s="16"/>
      <c r="E179" s="16"/>
      <c r="F179" s="17">
        <v>50</v>
      </c>
      <c r="G179" s="18">
        <v>60</v>
      </c>
      <c r="H179" s="19"/>
      <c r="I179" s="20">
        <f t="shared" si="18"/>
        <v>0</v>
      </c>
      <c r="J179" s="21">
        <f t="shared" si="19"/>
        <v>0.36</v>
      </c>
      <c r="K179" s="22">
        <f t="shared" si="20"/>
        <v>0</v>
      </c>
      <c r="L179" s="14"/>
      <c r="M179" s="220" t="str">
        <f t="shared" si="17"/>
        <v/>
      </c>
      <c r="N179" s="23" t="str">
        <f ca="1">IFERROR(VLOOKUP(A179,INDIRECT("F"&amp;MATCH("Listenende",$A:$A,0)+73):INDIRECT("G"&amp;MATCH("Listenende",$A:$A,0)+200),2,FALSE),"")</f>
        <v/>
      </c>
      <c r="O179" s="24" t="s">
        <v>16</v>
      </c>
      <c r="AA179" s="16" t="s">
        <v>174</v>
      </c>
    </row>
    <row r="180" spans="1:27" ht="13.5" customHeight="1">
      <c r="A180" s="31"/>
      <c r="B180" s="38" t="s">
        <v>461</v>
      </c>
      <c r="C180" s="31" t="s">
        <v>74</v>
      </c>
      <c r="D180" s="31"/>
      <c r="E180" s="31"/>
      <c r="F180" s="32"/>
      <c r="G180" s="33"/>
      <c r="H180" s="14"/>
      <c r="I180" s="20"/>
      <c r="J180" s="21"/>
      <c r="K180" s="22"/>
      <c r="L180" s="14"/>
      <c r="M180" s="220" t="str">
        <f t="shared" si="17"/>
        <v/>
      </c>
      <c r="N180" s="23" t="str">
        <f ca="1">IFERROR(VLOOKUP(A180,INDIRECT("F"&amp;MATCH("Listenende",$A:$A,0)+73):INDIRECT("G"&amp;MATCH("Listenende",$A:$A,0)+200),2,FALSE),"")</f>
        <v/>
      </c>
      <c r="O180" s="24"/>
      <c r="AA180" s="31"/>
    </row>
    <row r="181" spans="1:27" ht="13.5" customHeight="1">
      <c r="A181" s="9" t="s">
        <v>462</v>
      </c>
      <c r="B181" s="9" t="s">
        <v>74</v>
      </c>
      <c r="C181" s="15" t="s">
        <v>463</v>
      </c>
      <c r="D181" s="16"/>
      <c r="E181" s="16"/>
      <c r="F181" s="17">
        <v>120</v>
      </c>
      <c r="G181" s="18">
        <v>7.5</v>
      </c>
      <c r="H181" s="19"/>
      <c r="I181" s="20">
        <f t="shared" ref="I181:I198" si="21">IFERROR(IF(G181&lt;&gt;"",H181*G181,""),"")</f>
        <v>0</v>
      </c>
      <c r="J181" s="21">
        <f t="shared" ref="J181:J198" si="22">IF(G181&lt;&gt;"",ROUND(18/F181,2),"")</f>
        <v>0.15</v>
      </c>
      <c r="K181" s="22">
        <f t="shared" ref="K181:K198" si="23">IFERROR(IF(G181&lt;&gt;"",H181*J181,""),"")</f>
        <v>0</v>
      </c>
      <c r="L181" s="14"/>
      <c r="M181" s="220" t="str">
        <f t="shared" si="17"/>
        <v/>
      </c>
      <c r="N181" s="23" t="str">
        <f ca="1">IFERROR(VLOOKUP(A181,INDIRECT("F"&amp;MATCH("Listenende",$A:$A,0)+73):INDIRECT("G"&amp;MATCH("Listenende",$A:$A,0)+200),2,FALSE),"")</f>
        <v/>
      </c>
      <c r="O181" s="24" t="s">
        <v>16</v>
      </c>
      <c r="AA181" s="16" t="s">
        <v>268</v>
      </c>
    </row>
    <row r="182" spans="1:27" ht="13.5" customHeight="1">
      <c r="A182" s="9" t="s">
        <v>464</v>
      </c>
      <c r="B182" s="9" t="s">
        <v>74</v>
      </c>
      <c r="C182" s="15" t="s">
        <v>465</v>
      </c>
      <c r="D182" s="16"/>
      <c r="E182" s="16"/>
      <c r="F182" s="17">
        <v>150</v>
      </c>
      <c r="G182" s="18">
        <v>1.2</v>
      </c>
      <c r="H182" s="19"/>
      <c r="I182" s="20">
        <f t="shared" si="21"/>
        <v>0</v>
      </c>
      <c r="J182" s="21">
        <f t="shared" si="22"/>
        <v>0.12</v>
      </c>
      <c r="K182" s="22">
        <f t="shared" si="23"/>
        <v>0</v>
      </c>
      <c r="L182" s="14"/>
      <c r="M182" s="220" t="str">
        <f t="shared" si="17"/>
        <v/>
      </c>
      <c r="N182" s="23" t="str">
        <f ca="1">IFERROR(VLOOKUP(A182,INDIRECT("F"&amp;MATCH("Listenende",$A:$A,0)+73):INDIRECT("G"&amp;MATCH("Listenende",$A:$A,0)+200),2,FALSE),"")</f>
        <v/>
      </c>
      <c r="O182" s="24" t="s">
        <v>16</v>
      </c>
      <c r="AA182" s="16" t="s">
        <v>268</v>
      </c>
    </row>
    <row r="183" spans="1:27" ht="13.5" customHeight="1">
      <c r="A183" s="9" t="s">
        <v>466</v>
      </c>
      <c r="B183" s="9" t="s">
        <v>74</v>
      </c>
      <c r="C183" s="15" t="s">
        <v>467</v>
      </c>
      <c r="D183" s="16"/>
      <c r="E183" s="16"/>
      <c r="F183" s="17">
        <v>100</v>
      </c>
      <c r="G183" s="18">
        <v>1.2</v>
      </c>
      <c r="H183" s="19"/>
      <c r="I183" s="20">
        <f t="shared" si="21"/>
        <v>0</v>
      </c>
      <c r="J183" s="21">
        <f t="shared" si="22"/>
        <v>0.18</v>
      </c>
      <c r="K183" s="22">
        <f t="shared" si="23"/>
        <v>0</v>
      </c>
      <c r="L183" s="14"/>
      <c r="M183" s="220" t="str">
        <f t="shared" si="17"/>
        <v/>
      </c>
      <c r="N183" s="23" t="str">
        <f ca="1">IFERROR(VLOOKUP(A183,INDIRECT("F"&amp;MATCH("Listenende",$A:$A,0)+73):INDIRECT("G"&amp;MATCH("Listenende",$A:$A,0)+200),2,FALSE),"")</f>
        <v/>
      </c>
      <c r="O183" s="24" t="s">
        <v>16</v>
      </c>
      <c r="AA183" s="16" t="s">
        <v>268</v>
      </c>
    </row>
    <row r="184" spans="1:27" ht="13.5" customHeight="1">
      <c r="A184" s="9" t="s">
        <v>468</v>
      </c>
      <c r="B184" s="9" t="s">
        <v>74</v>
      </c>
      <c r="C184" s="15" t="s">
        <v>469</v>
      </c>
      <c r="D184" s="16"/>
      <c r="E184" s="16"/>
      <c r="F184" s="17">
        <v>180</v>
      </c>
      <c r="G184" s="18">
        <v>2.25</v>
      </c>
      <c r="H184" s="19"/>
      <c r="I184" s="20">
        <f t="shared" si="21"/>
        <v>0</v>
      </c>
      <c r="J184" s="21">
        <f t="shared" si="22"/>
        <v>0.1</v>
      </c>
      <c r="K184" s="22">
        <f t="shared" si="23"/>
        <v>0</v>
      </c>
      <c r="L184" s="14"/>
      <c r="M184" s="220" t="str">
        <f t="shared" si="17"/>
        <v/>
      </c>
      <c r="N184" s="23" t="str">
        <f ca="1">IFERROR(VLOOKUP(A184,INDIRECT("F"&amp;MATCH("Listenende",$A:$A,0)+73):INDIRECT("G"&amp;MATCH("Listenende",$A:$A,0)+200),2,FALSE),"")</f>
        <v/>
      </c>
      <c r="O184" s="24" t="s">
        <v>16</v>
      </c>
      <c r="AA184" s="16" t="s">
        <v>268</v>
      </c>
    </row>
    <row r="185" spans="1:27" ht="13.5" customHeight="1">
      <c r="A185" s="9" t="s">
        <v>470</v>
      </c>
      <c r="B185" s="9" t="s">
        <v>74</v>
      </c>
      <c r="C185" s="15" t="s">
        <v>471</v>
      </c>
      <c r="D185" s="16"/>
      <c r="E185" s="16"/>
      <c r="F185" s="17">
        <v>180</v>
      </c>
      <c r="G185" s="18">
        <v>2.25</v>
      </c>
      <c r="H185" s="19"/>
      <c r="I185" s="20">
        <f t="shared" si="21"/>
        <v>0</v>
      </c>
      <c r="J185" s="21">
        <f t="shared" si="22"/>
        <v>0.1</v>
      </c>
      <c r="K185" s="22">
        <f t="shared" si="23"/>
        <v>0</v>
      </c>
      <c r="L185" s="14"/>
      <c r="M185" s="220" t="str">
        <f t="shared" si="17"/>
        <v/>
      </c>
      <c r="N185" s="23" t="str">
        <f ca="1">IFERROR(VLOOKUP(A185,INDIRECT("F"&amp;MATCH("Listenende",$A:$A,0)+73):INDIRECT("G"&amp;MATCH("Listenende",$A:$A,0)+200),2,FALSE),"")</f>
        <v/>
      </c>
      <c r="O185" s="24" t="s">
        <v>16</v>
      </c>
      <c r="AA185" s="16" t="s">
        <v>268</v>
      </c>
    </row>
    <row r="186" spans="1:27" ht="13.5" customHeight="1">
      <c r="A186" s="9" t="s">
        <v>472</v>
      </c>
      <c r="B186" s="9" t="s">
        <v>74</v>
      </c>
      <c r="C186" s="15" t="s">
        <v>473</v>
      </c>
      <c r="D186" s="16"/>
      <c r="E186" s="16"/>
      <c r="F186" s="17">
        <v>180</v>
      </c>
      <c r="G186" s="18">
        <v>2.25</v>
      </c>
      <c r="H186" s="19"/>
      <c r="I186" s="20">
        <f t="shared" si="21"/>
        <v>0</v>
      </c>
      <c r="J186" s="21">
        <f t="shared" si="22"/>
        <v>0.1</v>
      </c>
      <c r="K186" s="22">
        <f t="shared" si="23"/>
        <v>0</v>
      </c>
      <c r="L186" s="14"/>
      <c r="M186" s="220" t="str">
        <f t="shared" si="17"/>
        <v/>
      </c>
      <c r="N186" s="23" t="str">
        <f ca="1">IFERROR(VLOOKUP(A186,INDIRECT("F"&amp;MATCH("Listenende",$A:$A,0)+73):INDIRECT("G"&amp;MATCH("Listenende",$A:$A,0)+200),2,FALSE),"")</f>
        <v/>
      </c>
      <c r="O186" s="24" t="s">
        <v>16</v>
      </c>
      <c r="AA186" s="16" t="s">
        <v>268</v>
      </c>
    </row>
    <row r="187" spans="1:27" ht="13.5" customHeight="1">
      <c r="A187" s="9" t="s">
        <v>474</v>
      </c>
      <c r="B187" s="9" t="s">
        <v>74</v>
      </c>
      <c r="C187" s="15" t="s">
        <v>475</v>
      </c>
      <c r="D187" s="16"/>
      <c r="E187" s="16"/>
      <c r="F187" s="17">
        <v>180</v>
      </c>
      <c r="G187" s="18">
        <v>2.25</v>
      </c>
      <c r="H187" s="19"/>
      <c r="I187" s="20">
        <f t="shared" si="21"/>
        <v>0</v>
      </c>
      <c r="J187" s="21">
        <f t="shared" si="22"/>
        <v>0.1</v>
      </c>
      <c r="K187" s="22">
        <f t="shared" si="23"/>
        <v>0</v>
      </c>
      <c r="L187" s="14"/>
      <c r="M187" s="220" t="str">
        <f t="shared" si="17"/>
        <v/>
      </c>
      <c r="N187" s="23" t="str">
        <f ca="1">IFERROR(VLOOKUP(A187,INDIRECT("F"&amp;MATCH("Listenende",$A:$A,0)+73):INDIRECT("G"&amp;MATCH("Listenende",$A:$A,0)+200),2,FALSE),"")</f>
        <v/>
      </c>
      <c r="O187" s="24" t="s">
        <v>16</v>
      </c>
      <c r="AA187" s="16" t="s">
        <v>268</v>
      </c>
    </row>
    <row r="188" spans="1:27" ht="13.5" customHeight="1">
      <c r="A188" s="9" t="s">
        <v>476</v>
      </c>
      <c r="B188" s="9" t="s">
        <v>74</v>
      </c>
      <c r="C188" s="15" t="s">
        <v>477</v>
      </c>
      <c r="D188" s="16"/>
      <c r="E188" s="16"/>
      <c r="F188" s="17">
        <v>180</v>
      </c>
      <c r="G188" s="18">
        <v>2.25</v>
      </c>
      <c r="H188" s="19"/>
      <c r="I188" s="20">
        <f t="shared" si="21"/>
        <v>0</v>
      </c>
      <c r="J188" s="21">
        <f t="shared" si="22"/>
        <v>0.1</v>
      </c>
      <c r="K188" s="22">
        <f t="shared" si="23"/>
        <v>0</v>
      </c>
      <c r="L188" s="14"/>
      <c r="M188" s="220" t="str">
        <f t="shared" si="17"/>
        <v/>
      </c>
      <c r="N188" s="23" t="str">
        <f ca="1">IFERROR(VLOOKUP(A188,INDIRECT("F"&amp;MATCH("Listenende",$A:$A,0)+73):INDIRECT("G"&amp;MATCH("Listenende",$A:$A,0)+200),2,FALSE),"")</f>
        <v/>
      </c>
      <c r="O188" s="24" t="s">
        <v>16</v>
      </c>
      <c r="AA188" s="16" t="s">
        <v>268</v>
      </c>
    </row>
    <row r="189" spans="1:27" ht="13.5" customHeight="1">
      <c r="A189" s="9" t="s">
        <v>478</v>
      </c>
      <c r="B189" s="9" t="s">
        <v>74</v>
      </c>
      <c r="C189" s="15" t="s">
        <v>479</v>
      </c>
      <c r="D189" s="16"/>
      <c r="E189" s="16"/>
      <c r="F189" s="17">
        <v>180</v>
      </c>
      <c r="G189" s="18">
        <v>3.75</v>
      </c>
      <c r="H189" s="19"/>
      <c r="I189" s="20">
        <f t="shared" si="21"/>
        <v>0</v>
      </c>
      <c r="J189" s="21">
        <f t="shared" si="22"/>
        <v>0.1</v>
      </c>
      <c r="K189" s="22">
        <f t="shared" si="23"/>
        <v>0</v>
      </c>
      <c r="L189" s="14"/>
      <c r="M189" s="220" t="str">
        <f t="shared" si="17"/>
        <v/>
      </c>
      <c r="N189" s="23" t="str">
        <f ca="1">IFERROR(VLOOKUP(A189,INDIRECT("F"&amp;MATCH("Listenende",$A:$A,0)+73):INDIRECT("G"&amp;MATCH("Listenende",$A:$A,0)+200),2,FALSE),"")</f>
        <v/>
      </c>
      <c r="O189" s="24" t="s">
        <v>16</v>
      </c>
      <c r="AA189" s="16" t="s">
        <v>268</v>
      </c>
    </row>
    <row r="190" spans="1:27" ht="13.5" customHeight="1">
      <c r="A190" s="9" t="s">
        <v>480</v>
      </c>
      <c r="B190" s="9" t="s">
        <v>74</v>
      </c>
      <c r="C190" s="15" t="s">
        <v>481</v>
      </c>
      <c r="D190" s="16"/>
      <c r="E190" s="16"/>
      <c r="F190" s="17">
        <v>400</v>
      </c>
      <c r="G190" s="18">
        <v>0.75</v>
      </c>
      <c r="H190" s="19"/>
      <c r="I190" s="20">
        <f t="shared" si="21"/>
        <v>0</v>
      </c>
      <c r="J190" s="21">
        <f t="shared" si="22"/>
        <v>0.05</v>
      </c>
      <c r="K190" s="22">
        <f t="shared" si="23"/>
        <v>0</v>
      </c>
      <c r="L190" s="14"/>
      <c r="M190" s="220" t="str">
        <f t="shared" si="17"/>
        <v/>
      </c>
      <c r="N190" s="23" t="str">
        <f ca="1">IFERROR(VLOOKUP(A190,INDIRECT("F"&amp;MATCH("Listenende",$A:$A,0)+73):INDIRECT("G"&amp;MATCH("Listenende",$A:$A,0)+200),2,FALSE),"")</f>
        <v/>
      </c>
      <c r="O190" s="24" t="s">
        <v>16</v>
      </c>
      <c r="AA190" s="16" t="s">
        <v>268</v>
      </c>
    </row>
    <row r="191" spans="1:27" ht="13.5" customHeight="1">
      <c r="A191" s="9" t="s">
        <v>482</v>
      </c>
      <c r="B191" s="9" t="s">
        <v>74</v>
      </c>
      <c r="C191" s="15" t="s">
        <v>483</v>
      </c>
      <c r="D191" s="16"/>
      <c r="E191" s="16"/>
      <c r="F191" s="17">
        <v>70</v>
      </c>
      <c r="G191" s="18">
        <v>2.25</v>
      </c>
      <c r="H191" s="19"/>
      <c r="I191" s="20">
        <f t="shared" si="21"/>
        <v>0</v>
      </c>
      <c r="J191" s="21">
        <f t="shared" si="22"/>
        <v>0.26</v>
      </c>
      <c r="K191" s="22">
        <f t="shared" si="23"/>
        <v>0</v>
      </c>
      <c r="L191" s="14"/>
      <c r="M191" s="220" t="str">
        <f t="shared" si="17"/>
        <v/>
      </c>
      <c r="N191" s="23" t="str">
        <f ca="1">IFERROR(VLOOKUP(A191,INDIRECT("F"&amp;MATCH("Listenende",$A:$A,0)+73):INDIRECT("G"&amp;MATCH("Listenende",$A:$A,0)+200),2,FALSE),"")</f>
        <v/>
      </c>
      <c r="O191" s="24" t="s">
        <v>16</v>
      </c>
      <c r="AA191" s="16" t="s">
        <v>268</v>
      </c>
    </row>
    <row r="192" spans="1:27" ht="13.5" customHeight="1">
      <c r="A192" s="9" t="s">
        <v>484</v>
      </c>
      <c r="B192" s="9" t="s">
        <v>74</v>
      </c>
      <c r="C192" s="15" t="s">
        <v>485</v>
      </c>
      <c r="D192" s="16"/>
      <c r="E192" s="16"/>
      <c r="F192" s="17">
        <v>150</v>
      </c>
      <c r="G192" s="18">
        <v>1.2</v>
      </c>
      <c r="H192" s="19"/>
      <c r="I192" s="20">
        <f t="shared" si="21"/>
        <v>0</v>
      </c>
      <c r="J192" s="21">
        <f t="shared" si="22"/>
        <v>0.12</v>
      </c>
      <c r="K192" s="22">
        <f t="shared" si="23"/>
        <v>0</v>
      </c>
      <c r="L192" s="14"/>
      <c r="M192" s="220" t="str">
        <f t="shared" si="17"/>
        <v/>
      </c>
      <c r="N192" s="23" t="str">
        <f ca="1">IFERROR(VLOOKUP(A192,INDIRECT("F"&amp;MATCH("Listenende",$A:$A,0)+73):INDIRECT("G"&amp;MATCH("Listenende",$A:$A,0)+200),2,FALSE),"")</f>
        <v/>
      </c>
      <c r="O192" s="24" t="s">
        <v>16</v>
      </c>
      <c r="AA192" s="16" t="s">
        <v>268</v>
      </c>
    </row>
    <row r="193" spans="1:27" ht="13.5" customHeight="1">
      <c r="A193" s="9" t="s">
        <v>486</v>
      </c>
      <c r="B193" s="9" t="s">
        <v>74</v>
      </c>
      <c r="C193" s="15" t="s">
        <v>487</v>
      </c>
      <c r="D193" s="16"/>
      <c r="E193" s="16"/>
      <c r="F193" s="17">
        <v>150</v>
      </c>
      <c r="G193" s="18">
        <v>1.2</v>
      </c>
      <c r="H193" s="19"/>
      <c r="I193" s="20">
        <f t="shared" si="21"/>
        <v>0</v>
      </c>
      <c r="J193" s="21">
        <f t="shared" si="22"/>
        <v>0.12</v>
      </c>
      <c r="K193" s="22">
        <f t="shared" si="23"/>
        <v>0</v>
      </c>
      <c r="L193" s="14"/>
      <c r="M193" s="220" t="str">
        <f t="shared" si="17"/>
        <v/>
      </c>
      <c r="N193" s="23" t="str">
        <f ca="1">IFERROR(VLOOKUP(A193,INDIRECT("F"&amp;MATCH("Listenende",$A:$A,0)+73):INDIRECT("G"&amp;MATCH("Listenende",$A:$A,0)+200),2,FALSE),"")</f>
        <v/>
      </c>
      <c r="O193" s="24" t="s">
        <v>16</v>
      </c>
      <c r="AA193" s="16" t="s">
        <v>268</v>
      </c>
    </row>
    <row r="194" spans="1:27" ht="13.5" customHeight="1">
      <c r="A194" s="9" t="s">
        <v>488</v>
      </c>
      <c r="B194" s="9" t="s">
        <v>74</v>
      </c>
      <c r="C194" s="15" t="s">
        <v>489</v>
      </c>
      <c r="D194" s="16"/>
      <c r="E194" s="16"/>
      <c r="F194" s="17">
        <v>150</v>
      </c>
      <c r="G194" s="18">
        <v>1.2</v>
      </c>
      <c r="H194" s="19"/>
      <c r="I194" s="20">
        <f t="shared" si="21"/>
        <v>0</v>
      </c>
      <c r="J194" s="21">
        <f t="shared" si="22"/>
        <v>0.12</v>
      </c>
      <c r="K194" s="22">
        <f t="shared" si="23"/>
        <v>0</v>
      </c>
      <c r="L194" s="14"/>
      <c r="M194" s="220" t="str">
        <f t="shared" si="17"/>
        <v/>
      </c>
      <c r="N194" s="23" t="str">
        <f ca="1">IFERROR(VLOOKUP(A194,INDIRECT("F"&amp;MATCH("Listenende",$A:$A,0)+73):INDIRECT("G"&amp;MATCH("Listenende",$A:$A,0)+200),2,FALSE),"")</f>
        <v/>
      </c>
      <c r="O194" s="24" t="s">
        <v>16</v>
      </c>
      <c r="AA194" s="16" t="s">
        <v>268</v>
      </c>
    </row>
    <row r="195" spans="1:27" ht="13.5" customHeight="1">
      <c r="A195" s="9" t="s">
        <v>490</v>
      </c>
      <c r="B195" s="9" t="s">
        <v>74</v>
      </c>
      <c r="C195" s="15" t="s">
        <v>491</v>
      </c>
      <c r="D195" s="16"/>
      <c r="E195" s="16"/>
      <c r="F195" s="17">
        <v>150</v>
      </c>
      <c r="G195" s="18">
        <v>1.2</v>
      </c>
      <c r="H195" s="19"/>
      <c r="I195" s="20">
        <f t="shared" si="21"/>
        <v>0</v>
      </c>
      <c r="J195" s="21">
        <f t="shared" si="22"/>
        <v>0.12</v>
      </c>
      <c r="K195" s="22">
        <f t="shared" si="23"/>
        <v>0</v>
      </c>
      <c r="L195" s="14"/>
      <c r="M195" s="220" t="str">
        <f t="shared" ref="M195:M244" si="24">M194&amp;IFERROR(IF(H195*1&gt;0,A195&amp;"#"&amp;H195&amp;"$",""),"")</f>
        <v/>
      </c>
      <c r="N195" s="23" t="str">
        <f ca="1">IFERROR(VLOOKUP(A195,INDIRECT("F"&amp;MATCH("Listenende",$A:$A,0)+73):INDIRECT("G"&amp;MATCH("Listenende",$A:$A,0)+200),2,FALSE),"")</f>
        <v/>
      </c>
      <c r="O195" s="24" t="s">
        <v>16</v>
      </c>
      <c r="AA195" s="16" t="s">
        <v>268</v>
      </c>
    </row>
    <row r="196" spans="1:27" ht="13.5" customHeight="1">
      <c r="A196" s="9" t="s">
        <v>492</v>
      </c>
      <c r="B196" s="9" t="s">
        <v>74</v>
      </c>
      <c r="C196" s="15" t="s">
        <v>493</v>
      </c>
      <c r="D196" s="16"/>
      <c r="E196" s="16"/>
      <c r="F196" s="17">
        <v>100</v>
      </c>
      <c r="G196" s="18">
        <v>1.8</v>
      </c>
      <c r="H196" s="19"/>
      <c r="I196" s="20">
        <f t="shared" si="21"/>
        <v>0</v>
      </c>
      <c r="J196" s="21">
        <f t="shared" si="22"/>
        <v>0.18</v>
      </c>
      <c r="K196" s="22">
        <f t="shared" si="23"/>
        <v>0</v>
      </c>
      <c r="L196" s="14"/>
      <c r="M196" s="220" t="str">
        <f t="shared" si="24"/>
        <v/>
      </c>
      <c r="N196" s="23" t="str">
        <f ca="1">IFERROR(VLOOKUP(A196,INDIRECT("F"&amp;MATCH("Listenende",$A:$A,0)+73):INDIRECT("G"&amp;MATCH("Listenende",$A:$A,0)+200),2,FALSE),"")</f>
        <v/>
      </c>
      <c r="O196" s="24" t="s">
        <v>16</v>
      </c>
      <c r="AA196" s="16" t="s">
        <v>268</v>
      </c>
    </row>
    <row r="197" spans="1:27" ht="13.5" customHeight="1">
      <c r="A197" s="9" t="s">
        <v>494</v>
      </c>
      <c r="B197" s="9" t="s">
        <v>74</v>
      </c>
      <c r="C197" s="15" t="s">
        <v>495</v>
      </c>
      <c r="D197" s="16"/>
      <c r="E197" s="16"/>
      <c r="F197" s="17">
        <v>100</v>
      </c>
      <c r="G197" s="18">
        <v>1.8</v>
      </c>
      <c r="H197" s="19"/>
      <c r="I197" s="20">
        <f t="shared" si="21"/>
        <v>0</v>
      </c>
      <c r="J197" s="21">
        <f t="shared" si="22"/>
        <v>0.18</v>
      </c>
      <c r="K197" s="22">
        <f t="shared" si="23"/>
        <v>0</v>
      </c>
      <c r="L197" s="14"/>
      <c r="M197" s="220" t="str">
        <f t="shared" si="24"/>
        <v/>
      </c>
      <c r="N197" s="23" t="str">
        <f ca="1">IFERROR(VLOOKUP(A197,INDIRECT("F"&amp;MATCH("Listenende",$A:$A,0)+73):INDIRECT("G"&amp;MATCH("Listenende",$A:$A,0)+200),2,FALSE),"")</f>
        <v/>
      </c>
      <c r="O197" s="24" t="s">
        <v>16</v>
      </c>
      <c r="AA197" s="16" t="s">
        <v>268</v>
      </c>
    </row>
    <row r="198" spans="1:27" ht="13.5" customHeight="1">
      <c r="A198" s="9" t="s">
        <v>496</v>
      </c>
      <c r="B198" s="9" t="s">
        <v>74</v>
      </c>
      <c r="C198" s="15" t="s">
        <v>497</v>
      </c>
      <c r="D198" s="16"/>
      <c r="E198" s="16"/>
      <c r="F198" s="17">
        <v>80</v>
      </c>
      <c r="G198" s="18">
        <v>2.25</v>
      </c>
      <c r="H198" s="19"/>
      <c r="I198" s="20">
        <f t="shared" si="21"/>
        <v>0</v>
      </c>
      <c r="J198" s="21">
        <f t="shared" si="22"/>
        <v>0.23</v>
      </c>
      <c r="K198" s="22">
        <f t="shared" si="23"/>
        <v>0</v>
      </c>
      <c r="L198" s="14"/>
      <c r="M198" s="220" t="str">
        <f t="shared" si="24"/>
        <v/>
      </c>
      <c r="N198" s="23" t="str">
        <f ca="1">IFERROR(VLOOKUP(A198,INDIRECT("F"&amp;MATCH("Listenende",$A:$A,0)+73):INDIRECT("G"&amp;MATCH("Listenende",$A:$A,0)+200),2,FALSE),"")</f>
        <v/>
      </c>
      <c r="O198" s="24" t="s">
        <v>16</v>
      </c>
      <c r="AA198" s="16" t="s">
        <v>268</v>
      </c>
    </row>
    <row r="199" spans="1:27" ht="13.5" customHeight="1">
      <c r="A199" s="31"/>
      <c r="B199" s="38" t="s">
        <v>498</v>
      </c>
      <c r="C199" s="31" t="s">
        <v>74</v>
      </c>
      <c r="D199" s="31"/>
      <c r="E199" s="31"/>
      <c r="F199" s="32"/>
      <c r="G199" s="33"/>
      <c r="H199" s="14"/>
      <c r="I199" s="20"/>
      <c r="J199" s="21"/>
      <c r="K199" s="22"/>
      <c r="L199" s="14"/>
      <c r="M199" s="220" t="str">
        <f t="shared" si="24"/>
        <v/>
      </c>
      <c r="N199" s="23" t="str">
        <f ca="1">IFERROR(VLOOKUP(A199,INDIRECT("F"&amp;MATCH("Listenende",$A:$A,0)+73):INDIRECT("G"&amp;MATCH("Listenende",$A:$A,0)+200),2,FALSE),"")</f>
        <v/>
      </c>
      <c r="O199" s="24"/>
      <c r="AA199" s="31"/>
    </row>
    <row r="200" spans="1:27" ht="13.5" customHeight="1">
      <c r="A200" s="9" t="s">
        <v>499</v>
      </c>
      <c r="B200" s="9" t="s">
        <v>74</v>
      </c>
      <c r="C200" s="15" t="s">
        <v>500</v>
      </c>
      <c r="D200" s="16"/>
      <c r="E200" s="16"/>
      <c r="F200" s="17">
        <v>100</v>
      </c>
      <c r="G200" s="18">
        <v>3</v>
      </c>
      <c r="H200" s="19"/>
      <c r="I200" s="20">
        <f t="shared" ref="I200:I214" si="25">IFERROR(IF(G200&lt;&gt;"",H200*G200,""),"")</f>
        <v>0</v>
      </c>
      <c r="J200" s="21">
        <f t="shared" ref="J200:J214" si="26">IF(G200&lt;&gt;"",ROUND(18/F200,2),"")</f>
        <v>0.18</v>
      </c>
      <c r="K200" s="22">
        <f t="shared" ref="K200:K214" si="27">IFERROR(IF(G200&lt;&gt;"",H200*J200,""),"")</f>
        <v>0</v>
      </c>
      <c r="L200" s="14"/>
      <c r="M200" s="220" t="str">
        <f t="shared" si="24"/>
        <v/>
      </c>
      <c r="N200" s="23" t="str">
        <f ca="1">IFERROR(VLOOKUP(A200,INDIRECT("F"&amp;MATCH("Listenende",$A:$A,0)+73):INDIRECT("G"&amp;MATCH("Listenende",$A:$A,0)+200),2,FALSE),"")</f>
        <v/>
      </c>
      <c r="O200" s="24" t="s">
        <v>16</v>
      </c>
      <c r="AA200" s="16" t="s">
        <v>303</v>
      </c>
    </row>
    <row r="201" spans="1:27" ht="13.5" customHeight="1">
      <c r="A201" s="9" t="s">
        <v>501</v>
      </c>
      <c r="B201" s="9" t="s">
        <v>74</v>
      </c>
      <c r="C201" s="15" t="s">
        <v>502</v>
      </c>
      <c r="D201" s="16"/>
      <c r="E201" s="16"/>
      <c r="F201" s="17">
        <v>100</v>
      </c>
      <c r="G201" s="18">
        <v>1.2</v>
      </c>
      <c r="H201" s="19"/>
      <c r="I201" s="20">
        <f t="shared" si="25"/>
        <v>0</v>
      </c>
      <c r="J201" s="21">
        <f t="shared" si="26"/>
        <v>0.18</v>
      </c>
      <c r="K201" s="22">
        <f t="shared" si="27"/>
        <v>0</v>
      </c>
      <c r="L201" s="14"/>
      <c r="M201" s="220" t="str">
        <f t="shared" si="24"/>
        <v/>
      </c>
      <c r="N201" s="23" t="str">
        <f ca="1">IFERROR(VLOOKUP(A201,INDIRECT("F"&amp;MATCH("Listenende",$A:$A,0)+73):INDIRECT("G"&amp;MATCH("Listenende",$A:$A,0)+200),2,FALSE),"")</f>
        <v/>
      </c>
      <c r="O201" s="24" t="s">
        <v>16</v>
      </c>
      <c r="AA201" s="16" t="s">
        <v>303</v>
      </c>
    </row>
    <row r="202" spans="1:27" ht="13.5" customHeight="1">
      <c r="A202" s="9" t="s">
        <v>503</v>
      </c>
      <c r="B202" s="9" t="s">
        <v>74</v>
      </c>
      <c r="C202" s="15" t="s">
        <v>504</v>
      </c>
      <c r="D202" s="16"/>
      <c r="E202" s="16"/>
      <c r="F202" s="17">
        <v>100</v>
      </c>
      <c r="G202" s="18">
        <v>1.2</v>
      </c>
      <c r="H202" s="19"/>
      <c r="I202" s="20">
        <f t="shared" si="25"/>
        <v>0</v>
      </c>
      <c r="J202" s="21">
        <f t="shared" si="26"/>
        <v>0.18</v>
      </c>
      <c r="K202" s="22">
        <f t="shared" si="27"/>
        <v>0</v>
      </c>
      <c r="L202" s="14"/>
      <c r="M202" s="220" t="str">
        <f t="shared" si="24"/>
        <v/>
      </c>
      <c r="N202" s="23" t="str">
        <f ca="1">IFERROR(VLOOKUP(A202,INDIRECT("F"&amp;MATCH("Listenende",$A:$A,0)+73):INDIRECT("G"&amp;MATCH("Listenende",$A:$A,0)+200),2,FALSE),"")</f>
        <v/>
      </c>
      <c r="O202" s="24" t="s">
        <v>16</v>
      </c>
      <c r="AA202" s="16" t="s">
        <v>303</v>
      </c>
    </row>
    <row r="203" spans="1:27" ht="13.5" customHeight="1">
      <c r="A203" s="9" t="s">
        <v>505</v>
      </c>
      <c r="B203" s="9" t="s">
        <v>74</v>
      </c>
      <c r="C203" s="15" t="s">
        <v>506</v>
      </c>
      <c r="D203" s="16"/>
      <c r="E203" s="16"/>
      <c r="F203" s="17">
        <v>100</v>
      </c>
      <c r="G203" s="18">
        <v>6.75</v>
      </c>
      <c r="H203" s="19"/>
      <c r="I203" s="20">
        <f t="shared" si="25"/>
        <v>0</v>
      </c>
      <c r="J203" s="21">
        <f t="shared" si="26"/>
        <v>0.18</v>
      </c>
      <c r="K203" s="22">
        <f t="shared" si="27"/>
        <v>0</v>
      </c>
      <c r="L203" s="14"/>
      <c r="M203" s="220" t="str">
        <f t="shared" si="24"/>
        <v/>
      </c>
      <c r="N203" s="23" t="str">
        <f ca="1">IFERROR(VLOOKUP(A203,INDIRECT("F"&amp;MATCH("Listenende",$A:$A,0)+73):INDIRECT("G"&amp;MATCH("Listenende",$A:$A,0)+200),2,FALSE),"")</f>
        <v/>
      </c>
      <c r="O203" s="24" t="s">
        <v>16</v>
      </c>
      <c r="AA203" s="16" t="s">
        <v>303</v>
      </c>
    </row>
    <row r="204" spans="1:27" ht="13.5" customHeight="1">
      <c r="A204" s="9" t="s">
        <v>507</v>
      </c>
      <c r="B204" s="9" t="s">
        <v>74</v>
      </c>
      <c r="C204" s="15" t="s">
        <v>508</v>
      </c>
      <c r="D204" s="16"/>
      <c r="E204" s="16"/>
      <c r="F204" s="17">
        <v>100</v>
      </c>
      <c r="G204" s="18">
        <v>2.63</v>
      </c>
      <c r="H204" s="19"/>
      <c r="I204" s="20">
        <f t="shared" si="25"/>
        <v>0</v>
      </c>
      <c r="J204" s="21">
        <f t="shared" si="26"/>
        <v>0.18</v>
      </c>
      <c r="K204" s="22">
        <f t="shared" si="27"/>
        <v>0</v>
      </c>
      <c r="L204" s="14"/>
      <c r="M204" s="220" t="str">
        <f t="shared" si="24"/>
        <v/>
      </c>
      <c r="N204" s="23" t="str">
        <f ca="1">IFERROR(VLOOKUP(A204,INDIRECT("F"&amp;MATCH("Listenende",$A:$A,0)+73):INDIRECT("G"&amp;MATCH("Listenende",$A:$A,0)+200),2,FALSE),"")</f>
        <v/>
      </c>
      <c r="O204" s="24" t="s">
        <v>16</v>
      </c>
      <c r="AA204" s="16" t="s">
        <v>303</v>
      </c>
    </row>
    <row r="205" spans="1:27" ht="13.5" customHeight="1">
      <c r="A205" s="9" t="s">
        <v>509</v>
      </c>
      <c r="B205" s="9" t="s">
        <v>74</v>
      </c>
      <c r="C205" s="15" t="s">
        <v>510</v>
      </c>
      <c r="D205" s="16"/>
      <c r="E205" s="16"/>
      <c r="F205" s="17">
        <v>100</v>
      </c>
      <c r="G205" s="18">
        <v>2.25</v>
      </c>
      <c r="H205" s="19"/>
      <c r="I205" s="20">
        <f t="shared" si="25"/>
        <v>0</v>
      </c>
      <c r="J205" s="21">
        <f t="shared" si="26"/>
        <v>0.18</v>
      </c>
      <c r="K205" s="22">
        <f t="shared" si="27"/>
        <v>0</v>
      </c>
      <c r="L205" s="14"/>
      <c r="M205" s="220" t="str">
        <f t="shared" si="24"/>
        <v/>
      </c>
      <c r="N205" s="23" t="str">
        <f ca="1">IFERROR(VLOOKUP(A205,INDIRECT("F"&amp;MATCH("Listenende",$A:$A,0)+73):INDIRECT("G"&amp;MATCH("Listenende",$A:$A,0)+200),2,FALSE),"")</f>
        <v/>
      </c>
      <c r="O205" s="24" t="s">
        <v>16</v>
      </c>
      <c r="AA205" s="16" t="s">
        <v>303</v>
      </c>
    </row>
    <row r="206" spans="1:27" ht="13.5" customHeight="1">
      <c r="A206" s="9" t="s">
        <v>511</v>
      </c>
      <c r="B206" s="9" t="s">
        <v>74</v>
      </c>
      <c r="C206" s="15" t="s">
        <v>512</v>
      </c>
      <c r="D206" s="16"/>
      <c r="E206" s="16"/>
      <c r="F206" s="17">
        <v>100</v>
      </c>
      <c r="G206" s="18">
        <v>1.2</v>
      </c>
      <c r="H206" s="19"/>
      <c r="I206" s="20">
        <f t="shared" si="25"/>
        <v>0</v>
      </c>
      <c r="J206" s="21">
        <f t="shared" si="26"/>
        <v>0.18</v>
      </c>
      <c r="K206" s="22">
        <f t="shared" si="27"/>
        <v>0</v>
      </c>
      <c r="L206" s="14"/>
      <c r="M206" s="220" t="str">
        <f t="shared" si="24"/>
        <v/>
      </c>
      <c r="N206" s="23" t="str">
        <f ca="1">IFERROR(VLOOKUP(A206,INDIRECT("F"&amp;MATCH("Listenende",$A:$A,0)+73):INDIRECT("G"&amp;MATCH("Listenende",$A:$A,0)+200),2,FALSE),"")</f>
        <v/>
      </c>
      <c r="O206" s="24" t="s">
        <v>16</v>
      </c>
      <c r="AA206" s="16" t="s">
        <v>303</v>
      </c>
    </row>
    <row r="207" spans="1:27" ht="13.5" customHeight="1">
      <c r="A207" s="9" t="s">
        <v>513</v>
      </c>
      <c r="B207" s="9" t="s">
        <v>74</v>
      </c>
      <c r="C207" s="15" t="s">
        <v>514</v>
      </c>
      <c r="D207" s="16"/>
      <c r="E207" s="16"/>
      <c r="F207" s="17">
        <v>100</v>
      </c>
      <c r="G207" s="18">
        <v>1.5</v>
      </c>
      <c r="H207" s="19"/>
      <c r="I207" s="20">
        <f t="shared" si="25"/>
        <v>0</v>
      </c>
      <c r="J207" s="21">
        <f t="shared" si="26"/>
        <v>0.18</v>
      </c>
      <c r="K207" s="22">
        <f t="shared" si="27"/>
        <v>0</v>
      </c>
      <c r="L207" s="14"/>
      <c r="M207" s="220" t="str">
        <f t="shared" si="24"/>
        <v/>
      </c>
      <c r="N207" s="23" t="str">
        <f ca="1">IFERROR(VLOOKUP(A207,INDIRECT("F"&amp;MATCH("Listenende",$A:$A,0)+73):INDIRECT("G"&amp;MATCH("Listenende",$A:$A,0)+200),2,FALSE),"")</f>
        <v/>
      </c>
      <c r="O207" s="24" t="s">
        <v>16</v>
      </c>
      <c r="AA207" s="16" t="s">
        <v>303</v>
      </c>
    </row>
    <row r="208" spans="1:27" ht="13.5" customHeight="1">
      <c r="A208" s="9" t="s">
        <v>515</v>
      </c>
      <c r="B208" s="9" t="s">
        <v>74</v>
      </c>
      <c r="C208" s="15" t="s">
        <v>516</v>
      </c>
      <c r="D208" s="16"/>
      <c r="E208" s="16"/>
      <c r="F208" s="17">
        <v>100</v>
      </c>
      <c r="G208" s="18">
        <v>3</v>
      </c>
      <c r="H208" s="19"/>
      <c r="I208" s="20">
        <f t="shared" si="25"/>
        <v>0</v>
      </c>
      <c r="J208" s="21">
        <f t="shared" si="26"/>
        <v>0.18</v>
      </c>
      <c r="K208" s="22">
        <f t="shared" si="27"/>
        <v>0</v>
      </c>
      <c r="L208" s="14"/>
      <c r="M208" s="220" t="str">
        <f t="shared" si="24"/>
        <v/>
      </c>
      <c r="N208" s="23" t="str">
        <f ca="1">IFERROR(VLOOKUP(A208,INDIRECT("F"&amp;MATCH("Listenende",$A:$A,0)+73):INDIRECT("G"&amp;MATCH("Listenende",$A:$A,0)+200),2,FALSE),"")</f>
        <v/>
      </c>
      <c r="O208" s="24" t="s">
        <v>16</v>
      </c>
      <c r="AA208" s="16" t="s">
        <v>303</v>
      </c>
    </row>
    <row r="209" spans="1:27" ht="13.5" customHeight="1">
      <c r="A209" s="9" t="s">
        <v>517</v>
      </c>
      <c r="B209" s="9" t="s">
        <v>74</v>
      </c>
      <c r="C209" s="15" t="s">
        <v>518</v>
      </c>
      <c r="D209" s="16"/>
      <c r="E209" s="16"/>
      <c r="F209" s="17">
        <v>100</v>
      </c>
      <c r="G209" s="18">
        <v>2.25</v>
      </c>
      <c r="H209" s="19"/>
      <c r="I209" s="20">
        <f t="shared" si="25"/>
        <v>0</v>
      </c>
      <c r="J209" s="21">
        <f t="shared" si="26"/>
        <v>0.18</v>
      </c>
      <c r="K209" s="22">
        <f t="shared" si="27"/>
        <v>0</v>
      </c>
      <c r="L209" s="14"/>
      <c r="M209" s="220" t="str">
        <f t="shared" si="24"/>
        <v/>
      </c>
      <c r="N209" s="23" t="str">
        <f ca="1">IFERROR(VLOOKUP(A209,INDIRECT("F"&amp;MATCH("Listenende",$A:$A,0)+73):INDIRECT("G"&amp;MATCH("Listenende",$A:$A,0)+200),2,FALSE),"")</f>
        <v/>
      </c>
      <c r="O209" s="24" t="s">
        <v>16</v>
      </c>
      <c r="AA209" s="16" t="s">
        <v>303</v>
      </c>
    </row>
    <row r="210" spans="1:27" ht="13.5" customHeight="1">
      <c r="A210" s="9" t="s">
        <v>519</v>
      </c>
      <c r="B210" s="9" t="s">
        <v>74</v>
      </c>
      <c r="C210" s="15" t="s">
        <v>520</v>
      </c>
      <c r="D210" s="16"/>
      <c r="E210" s="16"/>
      <c r="F210" s="17">
        <v>100</v>
      </c>
      <c r="G210" s="18">
        <v>1.2</v>
      </c>
      <c r="H210" s="19"/>
      <c r="I210" s="20">
        <f t="shared" si="25"/>
        <v>0</v>
      </c>
      <c r="J210" s="21">
        <f t="shared" si="26"/>
        <v>0.18</v>
      </c>
      <c r="K210" s="22">
        <f t="shared" si="27"/>
        <v>0</v>
      </c>
      <c r="L210" s="14"/>
      <c r="M210" s="220" t="str">
        <f t="shared" si="24"/>
        <v/>
      </c>
      <c r="N210" s="23" t="str">
        <f ca="1">IFERROR(VLOOKUP(A210,INDIRECT("F"&amp;MATCH("Listenende",$A:$A,0)+73):INDIRECT("G"&amp;MATCH("Listenende",$A:$A,0)+200),2,FALSE),"")</f>
        <v/>
      </c>
      <c r="O210" s="24" t="s">
        <v>16</v>
      </c>
      <c r="AA210" s="16" t="s">
        <v>303</v>
      </c>
    </row>
    <row r="211" spans="1:27" ht="13.5" customHeight="1">
      <c r="A211" s="9" t="s">
        <v>521</v>
      </c>
      <c r="B211" s="9" t="s">
        <v>74</v>
      </c>
      <c r="C211" s="15" t="s">
        <v>522</v>
      </c>
      <c r="D211" s="16"/>
      <c r="E211" s="16"/>
      <c r="F211" s="17">
        <v>100</v>
      </c>
      <c r="G211" s="18">
        <v>1.2</v>
      </c>
      <c r="H211" s="19"/>
      <c r="I211" s="20">
        <f t="shared" si="25"/>
        <v>0</v>
      </c>
      <c r="J211" s="21">
        <f t="shared" si="26"/>
        <v>0.18</v>
      </c>
      <c r="K211" s="22">
        <f t="shared" si="27"/>
        <v>0</v>
      </c>
      <c r="L211" s="14"/>
      <c r="M211" s="220" t="str">
        <f t="shared" si="24"/>
        <v/>
      </c>
      <c r="N211" s="23" t="str">
        <f ca="1">IFERROR(VLOOKUP(A211,INDIRECT("F"&amp;MATCH("Listenende",$A:$A,0)+73):INDIRECT("G"&amp;MATCH("Listenende",$A:$A,0)+200),2,FALSE),"")</f>
        <v/>
      </c>
      <c r="O211" s="24" t="s">
        <v>16</v>
      </c>
      <c r="AA211" s="16" t="s">
        <v>303</v>
      </c>
    </row>
    <row r="212" spans="1:27" ht="13.5" customHeight="1">
      <c r="A212" s="9" t="s">
        <v>523</v>
      </c>
      <c r="B212" s="9" t="s">
        <v>74</v>
      </c>
      <c r="C212" s="15" t="s">
        <v>524</v>
      </c>
      <c r="D212" s="16"/>
      <c r="E212" s="16"/>
      <c r="F212" s="17">
        <v>100</v>
      </c>
      <c r="G212" s="18">
        <v>2.25</v>
      </c>
      <c r="H212" s="19"/>
      <c r="I212" s="20">
        <f t="shared" si="25"/>
        <v>0</v>
      </c>
      <c r="J212" s="21">
        <f t="shared" si="26"/>
        <v>0.18</v>
      </c>
      <c r="K212" s="22">
        <f t="shared" si="27"/>
        <v>0</v>
      </c>
      <c r="L212" s="14"/>
      <c r="M212" s="220" t="str">
        <f t="shared" si="24"/>
        <v/>
      </c>
      <c r="N212" s="23" t="str">
        <f ca="1">IFERROR(VLOOKUP(A212,INDIRECT("F"&amp;MATCH("Listenende",$A:$A,0)+73):INDIRECT("G"&amp;MATCH("Listenende",$A:$A,0)+200),2,FALSE),"")</f>
        <v/>
      </c>
      <c r="O212" s="24" t="s">
        <v>16</v>
      </c>
      <c r="AA212" s="16" t="s">
        <v>303</v>
      </c>
    </row>
    <row r="213" spans="1:27" ht="13.5" customHeight="1">
      <c r="A213" s="9" t="s">
        <v>525</v>
      </c>
      <c r="B213" s="9" t="s">
        <v>74</v>
      </c>
      <c r="C213" s="15" t="s">
        <v>526</v>
      </c>
      <c r="D213" s="16"/>
      <c r="E213" s="16"/>
      <c r="F213" s="17">
        <v>100</v>
      </c>
      <c r="G213" s="18">
        <v>1.2</v>
      </c>
      <c r="H213" s="19"/>
      <c r="I213" s="20">
        <f t="shared" si="25"/>
        <v>0</v>
      </c>
      <c r="J213" s="21">
        <f t="shared" si="26"/>
        <v>0.18</v>
      </c>
      <c r="K213" s="22">
        <f t="shared" si="27"/>
        <v>0</v>
      </c>
      <c r="L213" s="14"/>
      <c r="M213" s="220" t="str">
        <f t="shared" si="24"/>
        <v/>
      </c>
      <c r="N213" s="23" t="str">
        <f ca="1">IFERROR(VLOOKUP(A213,INDIRECT("F"&amp;MATCH("Listenende",$A:$A,0)+73):INDIRECT("G"&amp;MATCH("Listenende",$A:$A,0)+200),2,FALSE),"")</f>
        <v/>
      </c>
      <c r="O213" s="24" t="s">
        <v>16</v>
      </c>
      <c r="AA213" s="16" t="s">
        <v>303</v>
      </c>
    </row>
    <row r="214" spans="1:27" ht="13.5" customHeight="1">
      <c r="A214" s="9" t="s">
        <v>527</v>
      </c>
      <c r="B214" s="9" t="s">
        <v>74</v>
      </c>
      <c r="C214" s="15" t="s">
        <v>528</v>
      </c>
      <c r="D214" s="16"/>
      <c r="E214" s="16"/>
      <c r="F214" s="17">
        <v>100</v>
      </c>
      <c r="G214" s="18">
        <v>1.2</v>
      </c>
      <c r="H214" s="19"/>
      <c r="I214" s="20">
        <f t="shared" si="25"/>
        <v>0</v>
      </c>
      <c r="J214" s="21">
        <f t="shared" si="26"/>
        <v>0.18</v>
      </c>
      <c r="K214" s="22">
        <f t="shared" si="27"/>
        <v>0</v>
      </c>
      <c r="L214" s="14"/>
      <c r="M214" s="220" t="str">
        <f t="shared" si="24"/>
        <v/>
      </c>
      <c r="N214" s="23" t="str">
        <f ca="1">IFERROR(VLOOKUP(A214,INDIRECT("F"&amp;MATCH("Listenende",$A:$A,0)+73):INDIRECT("G"&amp;MATCH("Listenende",$A:$A,0)+200),2,FALSE),"")</f>
        <v/>
      </c>
      <c r="O214" s="24" t="s">
        <v>16</v>
      </c>
      <c r="AA214" s="16" t="s">
        <v>303</v>
      </c>
    </row>
    <row r="215" spans="1:27" ht="13.5" customHeight="1">
      <c r="A215" s="31"/>
      <c r="B215" s="38" t="s">
        <v>529</v>
      </c>
      <c r="C215" s="31" t="s">
        <v>74</v>
      </c>
      <c r="D215" s="31"/>
      <c r="E215" s="31"/>
      <c r="F215" s="32"/>
      <c r="G215" s="33"/>
      <c r="H215" s="33"/>
      <c r="I215" s="33"/>
      <c r="J215" s="33"/>
      <c r="K215" s="33"/>
      <c r="L215" s="33"/>
      <c r="M215" s="220" t="str">
        <f t="shared" si="24"/>
        <v/>
      </c>
      <c r="N215" s="23" t="str">
        <f ca="1">IFERROR(VLOOKUP(A215,INDIRECT("F"&amp;MATCH("Listenende",$A:$A,0)+73):INDIRECT("G"&amp;MATCH("Listenende",$A:$A,0)+200),2,FALSE),"")</f>
        <v/>
      </c>
      <c r="O215" s="24"/>
      <c r="AA215" s="31"/>
    </row>
    <row r="216" spans="1:27" ht="13.5" customHeight="1">
      <c r="A216" s="16" t="s">
        <v>530</v>
      </c>
      <c r="B216" s="15" t="s">
        <v>531</v>
      </c>
      <c r="C216" s="15" t="s">
        <v>531</v>
      </c>
      <c r="D216" s="9"/>
      <c r="E216" s="9"/>
      <c r="F216" s="17">
        <v>200</v>
      </c>
      <c r="G216" s="18">
        <v>0.75</v>
      </c>
      <c r="H216" s="19"/>
      <c r="I216" s="20">
        <f t="shared" ref="I216" si="28">IFERROR(IF(G216&lt;&gt;"",H216*G216,""),"")</f>
        <v>0</v>
      </c>
      <c r="J216" s="21">
        <f t="shared" ref="J216" si="29">IF(G216&lt;&gt;"",ROUND(18/F216,2),"")</f>
        <v>0.09</v>
      </c>
      <c r="K216" s="22">
        <f t="shared" ref="K216" si="30">IFERROR(IF(G216&lt;&gt;"",H216*J216,""),"")</f>
        <v>0</v>
      </c>
      <c r="L216" s="14"/>
      <c r="M216" s="220" t="str">
        <f t="shared" si="24"/>
        <v/>
      </c>
      <c r="N216" s="23" t="str">
        <f ca="1">IFERROR(VLOOKUP(A216,INDIRECT("F"&amp;MATCH("Listenende",$A:$A,0)+73):INDIRECT("G"&amp;MATCH("Listenende",$A:$A,0)+200),2,FALSE),"")</f>
        <v/>
      </c>
      <c r="O216" s="24" t="s">
        <v>323</v>
      </c>
      <c r="AA216" s="9"/>
    </row>
    <row r="217" spans="1:27" ht="13.5" customHeight="1">
      <c r="A217" s="41"/>
      <c r="B217" s="42" t="s">
        <v>532</v>
      </c>
      <c r="C217" s="11" t="s">
        <v>74</v>
      </c>
      <c r="D217" s="11"/>
      <c r="E217" s="11"/>
      <c r="F217" s="12"/>
      <c r="G217" s="33"/>
      <c r="H217" s="33"/>
      <c r="I217" s="33"/>
      <c r="J217" s="33"/>
      <c r="K217" s="33"/>
      <c r="L217" s="33"/>
      <c r="M217" s="220" t="str">
        <f t="shared" si="24"/>
        <v/>
      </c>
      <c r="N217" s="23" t="str">
        <f ca="1">IFERROR(VLOOKUP(A217,INDIRECT("F"&amp;MATCH("Listenende",$A:$A,0)+73):INDIRECT("G"&amp;MATCH("Listenende",$A:$A,0)+200),2,FALSE),"")</f>
        <v/>
      </c>
      <c r="O217" s="24"/>
      <c r="AA217" s="11"/>
    </row>
    <row r="218" spans="1:27" ht="13.5" customHeight="1">
      <c r="A218" s="9" t="s">
        <v>533</v>
      </c>
      <c r="B218" s="15" t="s">
        <v>534</v>
      </c>
      <c r="C218" s="15" t="s">
        <v>535</v>
      </c>
      <c r="D218" s="9"/>
      <c r="E218" s="9"/>
      <c r="F218" s="17">
        <v>200</v>
      </c>
      <c r="G218" s="18">
        <v>7.5</v>
      </c>
      <c r="H218" s="19"/>
      <c r="I218" s="20">
        <f t="shared" ref="I218:I232" si="31">IFERROR(IF(G218&lt;&gt;"",H218*G218,""),"")</f>
        <v>0</v>
      </c>
      <c r="J218" s="21">
        <f t="shared" ref="J218:J232" si="32">IF(G218&lt;&gt;"",ROUND(18/F218,2),"")</f>
        <v>0.09</v>
      </c>
      <c r="K218" s="22">
        <f t="shared" ref="K218:K232" si="33">IFERROR(IF(G218&lt;&gt;"",H218*J218,""),"")</f>
        <v>0</v>
      </c>
      <c r="L218" s="14"/>
      <c r="M218" s="220" t="str">
        <f t="shared" si="24"/>
        <v/>
      </c>
      <c r="N218" s="23" t="str">
        <f ca="1">IFERROR(VLOOKUP(A218,INDIRECT("F"&amp;MATCH("Listenende",$A:$A,0)+73):INDIRECT("G"&amp;MATCH("Listenende",$A:$A,0)+200),2,FALSE),"")</f>
        <v/>
      </c>
      <c r="O218" s="10" t="s">
        <v>536</v>
      </c>
      <c r="AA218" s="9"/>
    </row>
    <row r="219" spans="1:27" ht="13.5" customHeight="1">
      <c r="A219" s="9" t="s">
        <v>537</v>
      </c>
      <c r="B219" s="15" t="s">
        <v>538</v>
      </c>
      <c r="C219" s="15" t="s">
        <v>539</v>
      </c>
      <c r="D219" s="9"/>
      <c r="E219" s="9"/>
      <c r="F219" s="17">
        <v>500</v>
      </c>
      <c r="G219" s="18">
        <v>1.5</v>
      </c>
      <c r="H219" s="19"/>
      <c r="I219" s="20">
        <f t="shared" si="31"/>
        <v>0</v>
      </c>
      <c r="J219" s="21">
        <f t="shared" si="32"/>
        <v>0.04</v>
      </c>
      <c r="K219" s="22">
        <f t="shared" si="33"/>
        <v>0</v>
      </c>
      <c r="L219" s="14"/>
      <c r="M219" s="220" t="str">
        <f t="shared" si="24"/>
        <v/>
      </c>
      <c r="N219" s="23" t="str">
        <f ca="1">IFERROR(VLOOKUP(A219,INDIRECT("F"&amp;MATCH("Listenende",$A:$A,0)+73):INDIRECT("G"&amp;MATCH("Listenende",$A:$A,0)+200),2,FALSE),"")</f>
        <v/>
      </c>
      <c r="O219" s="10" t="s">
        <v>536</v>
      </c>
      <c r="AA219" s="9"/>
    </row>
    <row r="220" spans="1:27" ht="13.5" customHeight="1">
      <c r="A220" s="9" t="s">
        <v>540</v>
      </c>
      <c r="B220" s="15" t="s">
        <v>541</v>
      </c>
      <c r="C220" s="15" t="s">
        <v>542</v>
      </c>
      <c r="D220" s="9"/>
      <c r="E220" s="9"/>
      <c r="F220" s="17">
        <v>100</v>
      </c>
      <c r="G220" s="18">
        <v>1.5</v>
      </c>
      <c r="H220" s="19"/>
      <c r="I220" s="20">
        <f t="shared" si="31"/>
        <v>0</v>
      </c>
      <c r="J220" s="21">
        <f t="shared" si="32"/>
        <v>0.18</v>
      </c>
      <c r="K220" s="22">
        <f t="shared" si="33"/>
        <v>0</v>
      </c>
      <c r="L220" s="14"/>
      <c r="M220" s="220" t="str">
        <f t="shared" si="24"/>
        <v/>
      </c>
      <c r="N220" s="23" t="str">
        <f ca="1">IFERROR(VLOOKUP(A220,INDIRECT("F"&amp;MATCH("Listenende",$A:$A,0)+73):INDIRECT("G"&amp;MATCH("Listenende",$A:$A,0)+200),2,FALSE),"")</f>
        <v/>
      </c>
      <c r="O220" s="10" t="s">
        <v>536</v>
      </c>
      <c r="AA220" s="9"/>
    </row>
    <row r="221" spans="1:27" ht="13.5" customHeight="1">
      <c r="A221" s="9" t="s">
        <v>543</v>
      </c>
      <c r="B221" s="15" t="s">
        <v>544</v>
      </c>
      <c r="C221" s="15" t="s">
        <v>545</v>
      </c>
      <c r="D221" s="9"/>
      <c r="E221" s="9"/>
      <c r="F221" s="17">
        <v>100</v>
      </c>
      <c r="G221" s="18">
        <v>2.25</v>
      </c>
      <c r="H221" s="19"/>
      <c r="I221" s="20">
        <f t="shared" si="31"/>
        <v>0</v>
      </c>
      <c r="J221" s="21">
        <f t="shared" si="32"/>
        <v>0.18</v>
      </c>
      <c r="K221" s="22">
        <f t="shared" si="33"/>
        <v>0</v>
      </c>
      <c r="L221" s="14"/>
      <c r="M221" s="220" t="str">
        <f t="shared" si="24"/>
        <v/>
      </c>
      <c r="N221" s="23" t="str">
        <f ca="1">IFERROR(VLOOKUP(A221,INDIRECT("F"&amp;MATCH("Listenende",$A:$A,0)+73):INDIRECT("G"&amp;MATCH("Listenende",$A:$A,0)+200),2,FALSE),"")</f>
        <v/>
      </c>
      <c r="O221" s="43" t="s">
        <v>536</v>
      </c>
      <c r="AA221" s="9"/>
    </row>
    <row r="222" spans="1:27" ht="13.5" customHeight="1">
      <c r="A222" s="9" t="s">
        <v>546</v>
      </c>
      <c r="B222" s="15" t="s">
        <v>547</v>
      </c>
      <c r="C222" s="15" t="s">
        <v>548</v>
      </c>
      <c r="D222" s="9"/>
      <c r="E222" s="9"/>
      <c r="F222" s="17">
        <v>500</v>
      </c>
      <c r="G222" s="18">
        <v>3</v>
      </c>
      <c r="H222" s="19"/>
      <c r="I222" s="20">
        <f t="shared" si="31"/>
        <v>0</v>
      </c>
      <c r="J222" s="21">
        <f t="shared" si="32"/>
        <v>0.04</v>
      </c>
      <c r="K222" s="22">
        <f t="shared" si="33"/>
        <v>0</v>
      </c>
      <c r="L222" s="14"/>
      <c r="M222" s="220" t="str">
        <f t="shared" si="24"/>
        <v/>
      </c>
      <c r="N222" s="23" t="str">
        <f ca="1">IFERROR(VLOOKUP(A222,INDIRECT("F"&amp;MATCH("Listenende",$A:$A,0)+73):INDIRECT("G"&amp;MATCH("Listenende",$A:$A,0)+200),2,FALSE),"")</f>
        <v/>
      </c>
      <c r="O222" s="10" t="s">
        <v>536</v>
      </c>
      <c r="AA222" s="9"/>
    </row>
    <row r="223" spans="1:27" ht="13.5" customHeight="1">
      <c r="A223" s="9" t="s">
        <v>549</v>
      </c>
      <c r="B223" s="15" t="s">
        <v>550</v>
      </c>
      <c r="C223" s="15" t="s">
        <v>551</v>
      </c>
      <c r="D223" s="9"/>
      <c r="E223" s="9"/>
      <c r="F223" s="17">
        <v>100</v>
      </c>
      <c r="G223" s="18">
        <v>2.25</v>
      </c>
      <c r="H223" s="19"/>
      <c r="I223" s="20">
        <f t="shared" si="31"/>
        <v>0</v>
      </c>
      <c r="J223" s="21">
        <f t="shared" si="32"/>
        <v>0.18</v>
      </c>
      <c r="K223" s="22">
        <f t="shared" si="33"/>
        <v>0</v>
      </c>
      <c r="L223" s="14"/>
      <c r="M223" s="220" t="str">
        <f t="shared" si="24"/>
        <v/>
      </c>
      <c r="N223" s="23" t="str">
        <f ca="1">IFERROR(VLOOKUP(A223,INDIRECT("F"&amp;MATCH("Listenende",$A:$A,0)+73):INDIRECT("G"&amp;MATCH("Listenende",$A:$A,0)+200),2,FALSE),"")</f>
        <v/>
      </c>
      <c r="O223" s="43" t="s">
        <v>536</v>
      </c>
      <c r="AA223" s="9"/>
    </row>
    <row r="224" spans="1:27" ht="13.5" customHeight="1">
      <c r="A224" s="9" t="s">
        <v>552</v>
      </c>
      <c r="B224" s="15" t="s">
        <v>553</v>
      </c>
      <c r="C224" s="15" t="s">
        <v>554</v>
      </c>
      <c r="D224" s="9"/>
      <c r="E224" s="9"/>
      <c r="F224" s="17">
        <v>500</v>
      </c>
      <c r="G224" s="18">
        <v>3</v>
      </c>
      <c r="H224" s="19"/>
      <c r="I224" s="20">
        <f t="shared" si="31"/>
        <v>0</v>
      </c>
      <c r="J224" s="21">
        <f t="shared" si="32"/>
        <v>0.04</v>
      </c>
      <c r="K224" s="22">
        <f t="shared" si="33"/>
        <v>0</v>
      </c>
      <c r="L224" s="14"/>
      <c r="M224" s="220" t="str">
        <f t="shared" si="24"/>
        <v/>
      </c>
      <c r="N224" s="23" t="str">
        <f ca="1">IFERROR(VLOOKUP(A224,INDIRECT("F"&amp;MATCH("Listenende",$A:$A,0)+73):INDIRECT("G"&amp;MATCH("Listenende",$A:$A,0)+200),2,FALSE),"")</f>
        <v/>
      </c>
      <c r="O224" s="10" t="s">
        <v>536</v>
      </c>
      <c r="AA224" s="9"/>
    </row>
    <row r="225" spans="1:27" ht="13.5" customHeight="1">
      <c r="A225" s="9" t="s">
        <v>555</v>
      </c>
      <c r="B225" s="15" t="s">
        <v>556</v>
      </c>
      <c r="C225" s="15" t="s">
        <v>557</v>
      </c>
      <c r="D225" s="9"/>
      <c r="E225" s="9"/>
      <c r="F225" s="17">
        <v>100</v>
      </c>
      <c r="G225" s="18">
        <v>12</v>
      </c>
      <c r="H225" s="19"/>
      <c r="I225" s="20">
        <f t="shared" si="31"/>
        <v>0</v>
      </c>
      <c r="J225" s="21">
        <f t="shared" si="32"/>
        <v>0.18</v>
      </c>
      <c r="K225" s="22">
        <f t="shared" si="33"/>
        <v>0</v>
      </c>
      <c r="L225" s="14"/>
      <c r="M225" s="220" t="str">
        <f t="shared" si="24"/>
        <v/>
      </c>
      <c r="N225" s="23" t="str">
        <f ca="1">IFERROR(VLOOKUP(A225,INDIRECT("F"&amp;MATCH("Listenende",$A:$A,0)+73):INDIRECT("G"&amp;MATCH("Listenende",$A:$A,0)+200),2,FALSE),"")</f>
        <v/>
      </c>
      <c r="O225" s="10" t="s">
        <v>536</v>
      </c>
      <c r="AA225" s="9"/>
    </row>
    <row r="226" spans="1:27" ht="13.5" customHeight="1">
      <c r="A226" s="9" t="s">
        <v>558</v>
      </c>
      <c r="B226" s="15" t="s">
        <v>559</v>
      </c>
      <c r="C226" s="15" t="s">
        <v>560</v>
      </c>
      <c r="D226" s="9"/>
      <c r="E226" s="9"/>
      <c r="F226" s="17">
        <v>100</v>
      </c>
      <c r="G226" s="18">
        <v>2.25</v>
      </c>
      <c r="H226" s="19"/>
      <c r="I226" s="20">
        <f t="shared" si="31"/>
        <v>0</v>
      </c>
      <c r="J226" s="21">
        <f t="shared" si="32"/>
        <v>0.18</v>
      </c>
      <c r="K226" s="22">
        <f t="shared" si="33"/>
        <v>0</v>
      </c>
      <c r="L226" s="14"/>
      <c r="M226" s="220" t="str">
        <f t="shared" si="24"/>
        <v/>
      </c>
      <c r="N226" s="23" t="str">
        <f ca="1">IFERROR(VLOOKUP(A226,INDIRECT("F"&amp;MATCH("Listenende",$A:$A,0)+73):INDIRECT("G"&amp;MATCH("Listenende",$A:$A,0)+200),2,FALSE),"")</f>
        <v/>
      </c>
      <c r="O226" s="10" t="s">
        <v>536</v>
      </c>
      <c r="AA226" s="9"/>
    </row>
    <row r="227" spans="1:27" ht="13.5" customHeight="1">
      <c r="A227" s="9" t="s">
        <v>561</v>
      </c>
      <c r="B227" s="15" t="s">
        <v>562</v>
      </c>
      <c r="C227" s="15" t="s">
        <v>563</v>
      </c>
      <c r="D227" s="9"/>
      <c r="E227" s="9"/>
      <c r="F227" s="17">
        <v>20</v>
      </c>
      <c r="G227" s="18">
        <v>3</v>
      </c>
      <c r="H227" s="19"/>
      <c r="I227" s="20">
        <f t="shared" si="31"/>
        <v>0</v>
      </c>
      <c r="J227" s="21">
        <f t="shared" si="32"/>
        <v>0.9</v>
      </c>
      <c r="K227" s="22">
        <f t="shared" si="33"/>
        <v>0</v>
      </c>
      <c r="L227" s="14"/>
      <c r="M227" s="220" t="str">
        <f t="shared" si="24"/>
        <v/>
      </c>
      <c r="N227" s="23" t="str">
        <f ca="1">IFERROR(VLOOKUP(A227,INDIRECT("F"&amp;MATCH("Listenende",$A:$A,0)+73):INDIRECT("G"&amp;MATCH("Listenende",$A:$A,0)+200),2,FALSE),"")</f>
        <v/>
      </c>
      <c r="O227" s="10" t="s">
        <v>536</v>
      </c>
      <c r="AA227" s="9"/>
    </row>
    <row r="228" spans="1:27" ht="13.5" customHeight="1">
      <c r="A228" s="9" t="s">
        <v>564</v>
      </c>
      <c r="B228" s="15" t="s">
        <v>565</v>
      </c>
      <c r="C228" s="15" t="s">
        <v>566</v>
      </c>
      <c r="D228" s="9"/>
      <c r="E228" s="9"/>
      <c r="F228" s="17">
        <v>100</v>
      </c>
      <c r="G228" s="18">
        <v>3</v>
      </c>
      <c r="H228" s="19"/>
      <c r="I228" s="20">
        <f t="shared" si="31"/>
        <v>0</v>
      </c>
      <c r="J228" s="21">
        <f t="shared" si="32"/>
        <v>0.18</v>
      </c>
      <c r="K228" s="22">
        <f t="shared" si="33"/>
        <v>0</v>
      </c>
      <c r="L228" s="14"/>
      <c r="M228" s="220" t="str">
        <f t="shared" si="24"/>
        <v/>
      </c>
      <c r="N228" s="23" t="str">
        <f ca="1">IFERROR(VLOOKUP(A228,INDIRECT("F"&amp;MATCH("Listenende",$A:$A,0)+73):INDIRECT("G"&amp;MATCH("Listenende",$A:$A,0)+200),2,FALSE),"")</f>
        <v/>
      </c>
      <c r="O228" s="10" t="s">
        <v>536</v>
      </c>
      <c r="AA228" s="9"/>
    </row>
    <row r="229" spans="1:27" ht="13.5" customHeight="1">
      <c r="A229" s="9" t="s">
        <v>567</v>
      </c>
      <c r="B229" s="15" t="s">
        <v>568</v>
      </c>
      <c r="C229" s="15" t="s">
        <v>569</v>
      </c>
      <c r="D229" s="9"/>
      <c r="E229" s="9"/>
      <c r="F229" s="17">
        <v>100</v>
      </c>
      <c r="G229" s="18">
        <v>3.75</v>
      </c>
      <c r="H229" s="19"/>
      <c r="I229" s="20">
        <f t="shared" si="31"/>
        <v>0</v>
      </c>
      <c r="J229" s="21">
        <f t="shared" si="32"/>
        <v>0.18</v>
      </c>
      <c r="K229" s="22">
        <f t="shared" si="33"/>
        <v>0</v>
      </c>
      <c r="L229" s="14"/>
      <c r="M229" s="220" t="str">
        <f t="shared" si="24"/>
        <v/>
      </c>
      <c r="N229" s="23" t="str">
        <f ca="1">IFERROR(VLOOKUP(A229,INDIRECT("F"&amp;MATCH("Listenende",$A:$A,0)+73):INDIRECT("G"&amp;MATCH("Listenende",$A:$A,0)+200),2,FALSE),"")</f>
        <v/>
      </c>
      <c r="O229" s="10" t="s">
        <v>536</v>
      </c>
      <c r="AA229" s="9"/>
    </row>
    <row r="230" spans="1:27" ht="13.5" customHeight="1">
      <c r="A230" s="9" t="s">
        <v>570</v>
      </c>
      <c r="B230" s="15" t="s">
        <v>571</v>
      </c>
      <c r="C230" s="15" t="s">
        <v>572</v>
      </c>
      <c r="D230" s="9"/>
      <c r="E230" s="9"/>
      <c r="F230" s="17">
        <v>200</v>
      </c>
      <c r="G230" s="18">
        <v>15</v>
      </c>
      <c r="H230" s="19"/>
      <c r="I230" s="20">
        <f t="shared" si="31"/>
        <v>0</v>
      </c>
      <c r="J230" s="21">
        <f t="shared" si="32"/>
        <v>0.09</v>
      </c>
      <c r="K230" s="22">
        <f t="shared" si="33"/>
        <v>0</v>
      </c>
      <c r="L230" s="14"/>
      <c r="M230" s="220" t="str">
        <f t="shared" si="24"/>
        <v/>
      </c>
      <c r="N230" s="23" t="str">
        <f ca="1">IFERROR(VLOOKUP(A230,INDIRECT("F"&amp;MATCH("Listenende",$A:$A,0)+73):INDIRECT("G"&amp;MATCH("Listenende",$A:$A,0)+200),2,FALSE),"")</f>
        <v/>
      </c>
      <c r="O230" s="10" t="s">
        <v>536</v>
      </c>
      <c r="AA230" s="9"/>
    </row>
    <row r="231" spans="1:27" ht="13.5" customHeight="1">
      <c r="A231" s="9" t="s">
        <v>573</v>
      </c>
      <c r="B231" s="15" t="s">
        <v>574</v>
      </c>
      <c r="C231" s="15" t="s">
        <v>575</v>
      </c>
      <c r="D231" s="9"/>
      <c r="E231" s="9"/>
      <c r="F231" s="17">
        <v>100</v>
      </c>
      <c r="G231" s="18">
        <v>10.5</v>
      </c>
      <c r="H231" s="19"/>
      <c r="I231" s="20">
        <f t="shared" si="31"/>
        <v>0</v>
      </c>
      <c r="J231" s="21">
        <f t="shared" si="32"/>
        <v>0.18</v>
      </c>
      <c r="K231" s="22">
        <f t="shared" si="33"/>
        <v>0</v>
      </c>
      <c r="L231" s="14"/>
      <c r="M231" s="220" t="str">
        <f t="shared" si="24"/>
        <v/>
      </c>
      <c r="N231" s="23" t="str">
        <f ca="1">IFERROR(VLOOKUP(A231,INDIRECT("F"&amp;MATCH("Listenende",$A:$A,0)+73):INDIRECT("G"&amp;MATCH("Listenende",$A:$A,0)+200),2,FALSE),"")</f>
        <v/>
      </c>
      <c r="O231" s="10" t="s">
        <v>536</v>
      </c>
      <c r="AA231" s="9"/>
    </row>
    <row r="232" spans="1:27" ht="13.5" customHeight="1">
      <c r="A232" s="9" t="s">
        <v>335</v>
      </c>
      <c r="B232" s="15" t="s">
        <v>336</v>
      </c>
      <c r="C232" s="9"/>
      <c r="D232" s="9" t="s">
        <v>178</v>
      </c>
      <c r="E232" s="9"/>
      <c r="F232" s="17">
        <v>100</v>
      </c>
      <c r="G232" s="18">
        <v>30</v>
      </c>
      <c r="H232" s="19"/>
      <c r="I232" s="20">
        <f t="shared" si="31"/>
        <v>0</v>
      </c>
      <c r="J232" s="21">
        <f t="shared" si="32"/>
        <v>0.18</v>
      </c>
      <c r="K232" s="22">
        <f t="shared" si="33"/>
        <v>0</v>
      </c>
      <c r="L232" s="14"/>
      <c r="M232" s="220" t="str">
        <f t="shared" si="24"/>
        <v/>
      </c>
      <c r="N232" s="23" t="str">
        <f ca="1">IFERROR(VLOOKUP(A232,INDIRECT("F"&amp;MATCH("Listenende",$A:$A,0)+73):INDIRECT("G"&amp;MATCH("Listenende",$A:$A,0)+200),2,FALSE),"")</f>
        <v/>
      </c>
      <c r="O232" s="10" t="s">
        <v>536</v>
      </c>
      <c r="AA232" s="9"/>
    </row>
    <row r="233" spans="1:27" ht="13.5" customHeight="1">
      <c r="A233" s="44"/>
      <c r="B233" s="45" t="s">
        <v>576</v>
      </c>
      <c r="C233" s="44"/>
      <c r="D233" s="44"/>
      <c r="E233" s="44"/>
      <c r="F233" s="44"/>
      <c r="G233" s="44"/>
      <c r="H233" s="44"/>
      <c r="I233" s="44"/>
      <c r="J233" s="44"/>
      <c r="K233" s="44"/>
      <c r="L233" s="44"/>
      <c r="M233" s="220" t="str">
        <f t="shared" si="24"/>
        <v/>
      </c>
      <c r="N233" s="23" t="str">
        <f ca="1">IFERROR(VLOOKUP(A233,INDIRECT("F"&amp;MATCH("Listenende",$A:$A,0)+73):INDIRECT("G"&amp;MATCH("Listenende",$A:$A,0)+200),2,FALSE),"")</f>
        <v/>
      </c>
      <c r="AA233" s="44"/>
    </row>
    <row r="234" spans="1:27" ht="13.5" customHeight="1">
      <c r="A234" s="9" t="s">
        <v>577</v>
      </c>
      <c r="B234" s="15" t="s">
        <v>578</v>
      </c>
      <c r="C234" s="15" t="s">
        <v>579</v>
      </c>
      <c r="D234" s="9"/>
      <c r="E234" s="9"/>
      <c r="F234" s="17">
        <v>12</v>
      </c>
      <c r="G234" s="18">
        <v>60</v>
      </c>
      <c r="H234" s="19"/>
      <c r="I234" s="20">
        <f t="shared" ref="I234:I245" si="34">IFERROR(IF(G234&lt;&gt;"",H234*G234,""),"")</f>
        <v>0</v>
      </c>
      <c r="J234" s="21">
        <f t="shared" ref="J234:J245" si="35">IF(G234&lt;&gt;"",ROUND(18/F234,2),"")</f>
        <v>1.5</v>
      </c>
      <c r="K234" s="22">
        <f t="shared" ref="K234:K245" si="36">IFERROR(IF(G234&lt;&gt;"",H234*J234,""),"")</f>
        <v>0</v>
      </c>
      <c r="L234" s="14"/>
      <c r="M234" s="220" t="str">
        <f t="shared" si="24"/>
        <v/>
      </c>
      <c r="N234" s="23" t="str">
        <f ca="1">IFERROR(VLOOKUP(A234,INDIRECT("F"&amp;MATCH("Listenende",$A:$A,0)+73):INDIRECT("G"&amp;MATCH("Listenende",$A:$A,0)+200),2,FALSE),"")</f>
        <v/>
      </c>
      <c r="O234" s="10" t="s">
        <v>580</v>
      </c>
      <c r="AA234" s="9"/>
    </row>
    <row r="235" spans="1:27" ht="13.5" customHeight="1">
      <c r="A235" s="9" t="s">
        <v>581</v>
      </c>
      <c r="B235" s="15" t="s">
        <v>582</v>
      </c>
      <c r="C235" s="15" t="s">
        <v>583</v>
      </c>
      <c r="D235" s="9"/>
      <c r="E235" s="9"/>
      <c r="F235" s="17">
        <v>12</v>
      </c>
      <c r="G235" s="18">
        <v>45</v>
      </c>
      <c r="H235" s="19"/>
      <c r="I235" s="20">
        <f t="shared" si="34"/>
        <v>0</v>
      </c>
      <c r="J235" s="21">
        <f t="shared" si="35"/>
        <v>1.5</v>
      </c>
      <c r="K235" s="22">
        <f t="shared" si="36"/>
        <v>0</v>
      </c>
      <c r="L235" s="14"/>
      <c r="M235" s="220" t="str">
        <f t="shared" si="24"/>
        <v/>
      </c>
      <c r="N235" s="23" t="str">
        <f ca="1">IFERROR(VLOOKUP(A235,INDIRECT("F"&amp;MATCH("Listenende",$A:$A,0)+73):INDIRECT("G"&amp;MATCH("Listenende",$A:$A,0)+200),2,FALSE),"")</f>
        <v/>
      </c>
      <c r="O235" s="10" t="s">
        <v>580</v>
      </c>
      <c r="AA235" s="9"/>
    </row>
    <row r="236" spans="1:27" ht="13.5" customHeight="1">
      <c r="A236" s="9" t="s">
        <v>584</v>
      </c>
      <c r="B236" s="15" t="s">
        <v>585</v>
      </c>
      <c r="C236" s="15" t="s">
        <v>586</v>
      </c>
      <c r="D236" s="9"/>
      <c r="E236" s="9"/>
      <c r="F236" s="17">
        <v>12</v>
      </c>
      <c r="G236" s="18">
        <v>45</v>
      </c>
      <c r="H236" s="19"/>
      <c r="I236" s="20">
        <f t="shared" si="34"/>
        <v>0</v>
      </c>
      <c r="J236" s="21">
        <f t="shared" si="35"/>
        <v>1.5</v>
      </c>
      <c r="K236" s="22">
        <f t="shared" si="36"/>
        <v>0</v>
      </c>
      <c r="L236" s="14"/>
      <c r="M236" s="220" t="str">
        <f t="shared" si="24"/>
        <v/>
      </c>
      <c r="N236" s="23" t="str">
        <f ca="1">IFERROR(VLOOKUP(A236,INDIRECT("F"&amp;MATCH("Listenende",$A:$A,0)+73):INDIRECT("G"&amp;MATCH("Listenende",$A:$A,0)+200),2,FALSE),"")</f>
        <v/>
      </c>
      <c r="O236" s="10" t="s">
        <v>580</v>
      </c>
      <c r="AA236" s="9"/>
    </row>
    <row r="237" spans="1:27" ht="13.5" customHeight="1">
      <c r="A237" s="9" t="s">
        <v>587</v>
      </c>
      <c r="B237" s="15" t="s">
        <v>588</v>
      </c>
      <c r="C237" s="15" t="s">
        <v>589</v>
      </c>
      <c r="D237" s="9"/>
      <c r="E237" s="9"/>
      <c r="F237" s="17">
        <v>12</v>
      </c>
      <c r="G237" s="18">
        <v>52.5</v>
      </c>
      <c r="H237" s="19"/>
      <c r="I237" s="20">
        <f t="shared" si="34"/>
        <v>0</v>
      </c>
      <c r="J237" s="21">
        <f t="shared" si="35"/>
        <v>1.5</v>
      </c>
      <c r="K237" s="22">
        <f t="shared" si="36"/>
        <v>0</v>
      </c>
      <c r="L237" s="14"/>
      <c r="M237" s="220" t="str">
        <f t="shared" si="24"/>
        <v/>
      </c>
      <c r="N237" s="23" t="str">
        <f ca="1">IFERROR(VLOOKUP(A237,INDIRECT("F"&amp;MATCH("Listenende",$A:$A,0)+73):INDIRECT("G"&amp;MATCH("Listenende",$A:$A,0)+200),2,FALSE),"")</f>
        <v/>
      </c>
      <c r="O237" s="10" t="s">
        <v>580</v>
      </c>
      <c r="AA237" s="9"/>
    </row>
    <row r="238" spans="1:27" ht="13.5" customHeight="1">
      <c r="A238" s="9" t="s">
        <v>590</v>
      </c>
      <c r="B238" s="15" t="s">
        <v>591</v>
      </c>
      <c r="C238" s="15" t="s">
        <v>592</v>
      </c>
      <c r="D238" s="9"/>
      <c r="E238" s="9"/>
      <c r="F238" s="17">
        <v>12</v>
      </c>
      <c r="G238" s="18">
        <v>45</v>
      </c>
      <c r="H238" s="19"/>
      <c r="I238" s="20">
        <f t="shared" si="34"/>
        <v>0</v>
      </c>
      <c r="J238" s="21">
        <f t="shared" si="35"/>
        <v>1.5</v>
      </c>
      <c r="K238" s="22">
        <f t="shared" si="36"/>
        <v>0</v>
      </c>
      <c r="L238" s="14"/>
      <c r="M238" s="220" t="str">
        <f t="shared" si="24"/>
        <v/>
      </c>
      <c r="N238" s="23" t="str">
        <f ca="1">IFERROR(VLOOKUP(A238,INDIRECT("F"&amp;MATCH("Listenende",$A:$A,0)+73):INDIRECT("G"&amp;MATCH("Listenende",$A:$A,0)+200),2,FALSE),"")</f>
        <v/>
      </c>
      <c r="O238" s="10" t="s">
        <v>580</v>
      </c>
      <c r="AA238" s="9"/>
    </row>
    <row r="239" spans="1:27" ht="13.5" customHeight="1">
      <c r="A239" s="9" t="s">
        <v>593</v>
      </c>
      <c r="B239" s="15" t="s">
        <v>594</v>
      </c>
      <c r="C239" s="15" t="s">
        <v>595</v>
      </c>
      <c r="D239" s="9"/>
      <c r="E239" s="9"/>
      <c r="F239" s="17">
        <v>12</v>
      </c>
      <c r="G239" s="18">
        <v>52.5</v>
      </c>
      <c r="H239" s="19"/>
      <c r="I239" s="20">
        <f t="shared" si="34"/>
        <v>0</v>
      </c>
      <c r="J239" s="21">
        <f t="shared" si="35"/>
        <v>1.5</v>
      </c>
      <c r="K239" s="22">
        <f t="shared" si="36"/>
        <v>0</v>
      </c>
      <c r="L239" s="14"/>
      <c r="M239" s="220" t="str">
        <f t="shared" si="24"/>
        <v/>
      </c>
      <c r="N239" s="23" t="str">
        <f ca="1">IFERROR(VLOOKUP(A239,INDIRECT("F"&amp;MATCH("Listenende",$A:$A,0)+73):INDIRECT("G"&amp;MATCH("Listenende",$A:$A,0)+200),2,FALSE),"")</f>
        <v/>
      </c>
      <c r="O239" s="10" t="s">
        <v>580</v>
      </c>
      <c r="AA239" s="9"/>
    </row>
    <row r="240" spans="1:27" ht="13.5" customHeight="1">
      <c r="A240" s="9" t="s">
        <v>596</v>
      </c>
      <c r="B240" s="15" t="s">
        <v>597</v>
      </c>
      <c r="C240" s="15" t="s">
        <v>598</v>
      </c>
      <c r="D240" s="9"/>
      <c r="E240" s="9"/>
      <c r="F240" s="17">
        <v>12</v>
      </c>
      <c r="G240" s="18">
        <v>45</v>
      </c>
      <c r="H240" s="19"/>
      <c r="I240" s="20">
        <f t="shared" si="34"/>
        <v>0</v>
      </c>
      <c r="J240" s="21">
        <f t="shared" si="35"/>
        <v>1.5</v>
      </c>
      <c r="K240" s="22">
        <f t="shared" si="36"/>
        <v>0</v>
      </c>
      <c r="L240" s="14"/>
      <c r="M240" s="220" t="str">
        <f t="shared" si="24"/>
        <v/>
      </c>
      <c r="N240" s="23" t="str">
        <f ca="1">IFERROR(VLOOKUP(A240,INDIRECT("F"&amp;MATCH("Listenende",$A:$A,0)+73):INDIRECT("G"&amp;MATCH("Listenende",$A:$A,0)+200),2,FALSE),"")</f>
        <v/>
      </c>
      <c r="O240" s="10" t="s">
        <v>580</v>
      </c>
      <c r="AA240" s="9"/>
    </row>
    <row r="241" spans="1:27" ht="13.5" customHeight="1">
      <c r="A241" s="9" t="s">
        <v>599</v>
      </c>
      <c r="B241" s="15" t="s">
        <v>600</v>
      </c>
      <c r="C241" s="15" t="s">
        <v>601</v>
      </c>
      <c r="D241" s="9"/>
      <c r="E241" s="9"/>
      <c r="F241" s="17">
        <v>12</v>
      </c>
      <c r="G241" s="18">
        <v>45</v>
      </c>
      <c r="H241" s="19"/>
      <c r="I241" s="20">
        <f t="shared" si="34"/>
        <v>0</v>
      </c>
      <c r="J241" s="21">
        <f t="shared" si="35"/>
        <v>1.5</v>
      </c>
      <c r="K241" s="22">
        <f t="shared" si="36"/>
        <v>0</v>
      </c>
      <c r="L241" s="14"/>
      <c r="M241" s="220" t="str">
        <f t="shared" si="24"/>
        <v/>
      </c>
      <c r="N241" s="23" t="str">
        <f ca="1">IFERROR(VLOOKUP(A241,INDIRECT("F"&amp;MATCH("Listenende",$A:$A,0)+73):INDIRECT("G"&amp;MATCH("Listenende",$A:$A,0)+200),2,FALSE),"")</f>
        <v/>
      </c>
      <c r="O241" s="10" t="s">
        <v>580</v>
      </c>
      <c r="AA241" s="9"/>
    </row>
    <row r="242" spans="1:27" ht="13.5" customHeight="1">
      <c r="A242" s="9" t="s">
        <v>602</v>
      </c>
      <c r="B242" s="15" t="s">
        <v>603</v>
      </c>
      <c r="C242" s="15" t="s">
        <v>604</v>
      </c>
      <c r="D242" s="9"/>
      <c r="E242" s="9"/>
      <c r="F242" s="17">
        <v>12</v>
      </c>
      <c r="G242" s="18">
        <v>45</v>
      </c>
      <c r="H242" s="19"/>
      <c r="I242" s="20">
        <f t="shared" si="34"/>
        <v>0</v>
      </c>
      <c r="J242" s="21">
        <f t="shared" si="35"/>
        <v>1.5</v>
      </c>
      <c r="K242" s="22">
        <f t="shared" si="36"/>
        <v>0</v>
      </c>
      <c r="L242" s="14"/>
      <c r="M242" s="220" t="str">
        <f t="shared" si="24"/>
        <v/>
      </c>
      <c r="N242" s="23" t="str">
        <f ca="1">IFERROR(VLOOKUP(A242,INDIRECT("F"&amp;MATCH("Listenende",$A:$A,0)+73):INDIRECT("G"&amp;MATCH("Listenende",$A:$A,0)+200),2,FALSE),"")</f>
        <v/>
      </c>
      <c r="O242" s="10" t="s">
        <v>580</v>
      </c>
      <c r="AA242" s="9"/>
    </row>
    <row r="243" spans="1:27" ht="13.5" customHeight="1">
      <c r="A243" s="9" t="s">
        <v>605</v>
      </c>
      <c r="B243" s="15" t="s">
        <v>606</v>
      </c>
      <c r="C243" s="15" t="s">
        <v>607</v>
      </c>
      <c r="D243" s="9"/>
      <c r="E243" s="9"/>
      <c r="F243" s="17">
        <v>12</v>
      </c>
      <c r="G243" s="18">
        <v>45</v>
      </c>
      <c r="H243" s="19"/>
      <c r="I243" s="20">
        <f t="shared" si="34"/>
        <v>0</v>
      </c>
      <c r="J243" s="21">
        <f t="shared" si="35"/>
        <v>1.5</v>
      </c>
      <c r="K243" s="22">
        <f t="shared" si="36"/>
        <v>0</v>
      </c>
      <c r="L243" s="14"/>
      <c r="M243" s="220" t="str">
        <f t="shared" si="24"/>
        <v/>
      </c>
      <c r="N243" s="23" t="str">
        <f ca="1">IFERROR(VLOOKUP(A243,INDIRECT("F"&amp;MATCH("Listenende",$A:$A,0)+73):INDIRECT("G"&amp;MATCH("Listenende",$A:$A,0)+200),2,FALSE),"")</f>
        <v/>
      </c>
      <c r="O243" s="10" t="s">
        <v>580</v>
      </c>
      <c r="AA243" s="9"/>
    </row>
    <row r="244" spans="1:27" ht="13.5" customHeight="1">
      <c r="A244" s="9" t="s">
        <v>608</v>
      </c>
      <c r="B244" s="15" t="s">
        <v>609</v>
      </c>
      <c r="C244" s="15" t="s">
        <v>610</v>
      </c>
      <c r="D244" s="9"/>
      <c r="E244" s="9"/>
      <c r="F244" s="17">
        <v>12</v>
      </c>
      <c r="G244" s="18">
        <v>52.5</v>
      </c>
      <c r="H244" s="19"/>
      <c r="I244" s="20">
        <f t="shared" si="34"/>
        <v>0</v>
      </c>
      <c r="J244" s="21">
        <f t="shared" si="35"/>
        <v>1.5</v>
      </c>
      <c r="K244" s="22">
        <f t="shared" si="36"/>
        <v>0</v>
      </c>
      <c r="L244" s="14"/>
      <c r="M244" s="220" t="str">
        <f t="shared" si="24"/>
        <v/>
      </c>
      <c r="N244" s="23" t="str">
        <f ca="1">IFERROR(VLOOKUP(A244,INDIRECT("F"&amp;MATCH("Listenende",$A:$A,0)+73):INDIRECT("G"&amp;MATCH("Listenende",$A:$A,0)+200),2,FALSE),"")</f>
        <v/>
      </c>
      <c r="O244" s="10" t="s">
        <v>580</v>
      </c>
      <c r="AA244" s="9"/>
    </row>
    <row r="245" spans="1:27" ht="13.5" customHeight="1" thickBot="1">
      <c r="A245" s="9" t="s">
        <v>611</v>
      </c>
      <c r="B245" s="15" t="s">
        <v>612</v>
      </c>
      <c r="C245" s="15" t="s">
        <v>613</v>
      </c>
      <c r="D245" s="9"/>
      <c r="E245" s="9"/>
      <c r="F245" s="17">
        <v>12</v>
      </c>
      <c r="G245" s="18">
        <v>60</v>
      </c>
      <c r="H245" s="19"/>
      <c r="I245" s="20">
        <f t="shared" si="34"/>
        <v>0</v>
      </c>
      <c r="J245" s="21">
        <f t="shared" si="35"/>
        <v>1.5</v>
      </c>
      <c r="K245" s="22">
        <f t="shared" si="36"/>
        <v>0</v>
      </c>
      <c r="L245" s="14"/>
      <c r="M245" s="220" t="str">
        <f t="shared" ref="M245" si="37">M244&amp;IFERROR(IF(H245*1&gt;0,A245&amp;"#"&amp;H245&amp;"$",""),"")</f>
        <v/>
      </c>
      <c r="N245" s="23" t="str">
        <f ca="1">IFERROR(VLOOKUP(A245,INDIRECT("F"&amp;MATCH("Listenende",$A:$A,0)+73):INDIRECT("G"&amp;MATCH("Listenende",$A:$A,0)+200),2,FALSE),"")</f>
        <v/>
      </c>
      <c r="O245" s="10" t="s">
        <v>580</v>
      </c>
      <c r="AA245" s="9"/>
    </row>
    <row r="246" spans="1:27" ht="13.5" customHeight="1" thickBot="1">
      <c r="A246" s="46" t="s">
        <v>614</v>
      </c>
      <c r="B246" s="47"/>
      <c r="C246" s="47"/>
      <c r="D246" s="48"/>
      <c r="E246" s="49"/>
      <c r="F246" s="47"/>
      <c r="G246" s="47"/>
      <c r="H246" s="50">
        <f ca="1">SUM(INDIRECT("H2"):INDIRECT("H"&amp;MATCH("Listenende",$A:$A,0)-1))</f>
        <v>0</v>
      </c>
      <c r="I246" s="51">
        <f ca="1">SUM(INDIRECT("I2"):INDIRECT("I"&amp;MATCH("Listenende",$A:$A,0)-1))</f>
        <v>0</v>
      </c>
      <c r="J246" s="52"/>
      <c r="K246" s="53">
        <f ca="1">SUM(INDIRECT("K2"):INDIRECT("K"&amp;MATCH("Listenende",$A:$A,0)-1))</f>
        <v>0</v>
      </c>
      <c r="L246" s="54"/>
      <c r="N246" s="50">
        <f ca="1">SUM(INDIRECT("H2"):INDIRECT("H"&amp;MATCH("Listenende",$A:$A,0)-1))</f>
        <v>0</v>
      </c>
    </row>
    <row r="247" spans="1:27" ht="13.5" customHeight="1" thickBot="1">
      <c r="A247" s="46"/>
      <c r="B247" s="47"/>
      <c r="C247" s="47"/>
      <c r="D247" s="47"/>
      <c r="E247" s="55"/>
      <c r="F247" s="47"/>
      <c r="G247" s="47"/>
      <c r="H247" s="47"/>
      <c r="I247" s="47"/>
      <c r="J247" s="47"/>
      <c r="K247" s="47"/>
      <c r="L247" s="54"/>
    </row>
    <row r="248" spans="1:27" ht="13.5" customHeight="1">
      <c r="A248" s="46"/>
      <c r="B248" s="56" t="s">
        <v>615</v>
      </c>
      <c r="C248" s="57"/>
      <c r="D248" s="57"/>
      <c r="E248" s="57"/>
      <c r="F248" s="58"/>
      <c r="G248" s="59">
        <f ca="1">H246</f>
        <v>0</v>
      </c>
      <c r="H248" s="60">
        <f ca="1">K246</f>
        <v>0</v>
      </c>
      <c r="I248" s="61">
        <f ca="1">I246</f>
        <v>0</v>
      </c>
      <c r="J248" s="47"/>
      <c r="K248" s="47"/>
      <c r="L248" s="54"/>
    </row>
    <row r="249" spans="1:27" ht="13.5" customHeight="1">
      <c r="A249" s="46"/>
      <c r="B249" s="62" t="s">
        <v>616</v>
      </c>
      <c r="C249" s="63">
        <v>50</v>
      </c>
      <c r="D249" s="64">
        <v>0.1</v>
      </c>
      <c r="E249" s="63">
        <v>100</v>
      </c>
      <c r="F249" s="64">
        <v>0.2</v>
      </c>
      <c r="G249" s="65"/>
      <c r="H249" s="66"/>
      <c r="I249" s="67">
        <f ca="1">IF(H248&lt;C249,0,IF(H248&lt;E249,-D249*I248,-F249*I248))</f>
        <v>0</v>
      </c>
      <c r="J249" s="47"/>
      <c r="K249" s="47"/>
      <c r="L249" s="68"/>
    </row>
    <row r="250" spans="1:27" ht="13.5" customHeight="1">
      <c r="A250" s="46"/>
      <c r="B250" s="69"/>
      <c r="C250" s="70"/>
      <c r="D250" s="71"/>
      <c r="E250" s="70"/>
      <c r="F250" s="71"/>
      <c r="G250" s="72"/>
      <c r="H250" s="73"/>
      <c r="I250" s="74"/>
      <c r="J250" s="47"/>
      <c r="K250" s="47"/>
      <c r="L250" s="75"/>
    </row>
    <row r="251" spans="1:27" ht="13.5" customHeight="1">
      <c r="A251" s="46"/>
      <c r="B251" s="76" t="s">
        <v>617</v>
      </c>
      <c r="C251" s="77" t="s">
        <v>618</v>
      </c>
      <c r="D251" s="77" t="s">
        <v>619</v>
      </c>
      <c r="E251" s="77" t="s">
        <v>620</v>
      </c>
      <c r="F251" s="78" t="s">
        <v>621</v>
      </c>
      <c r="G251" s="79" t="s">
        <v>622</v>
      </c>
      <c r="H251" s="80" t="s">
        <v>623</v>
      </c>
      <c r="I251" s="81" t="s">
        <v>621</v>
      </c>
      <c r="J251" s="47"/>
      <c r="K251" s="47"/>
      <c r="L251" s="54"/>
    </row>
    <row r="252" spans="1:27" ht="13.5" customHeight="1">
      <c r="A252" s="46"/>
      <c r="B252" s="82" t="s">
        <v>624</v>
      </c>
      <c r="C252" s="83" t="s">
        <v>16</v>
      </c>
      <c r="D252" s="84">
        <v>0</v>
      </c>
      <c r="E252" s="84">
        <v>0</v>
      </c>
      <c r="F252" s="85">
        <f>IF(I252&gt;0,I252/I248,0)</f>
        <v>0</v>
      </c>
      <c r="G252" s="86">
        <f t="shared" ref="G252:G268" si="38">SUMIF(O$1:O$1635,"="&amp;C252,H$1:H$1635)</f>
        <v>0</v>
      </c>
      <c r="H252" s="87">
        <f t="shared" ref="H252:H268" si="39">SUMIF(O$1:O$1635,"="&amp;C252,K$1:K$1635)</f>
        <v>0</v>
      </c>
      <c r="I252" s="81">
        <f t="shared" ref="I252:I268" si="40">SUMIF(O$1:O$1635,"="&amp;C252,I$1:I$1635)</f>
        <v>0</v>
      </c>
      <c r="J252" s="47"/>
      <c r="K252" s="47"/>
      <c r="L252" s="54"/>
    </row>
    <row r="253" spans="1:27" ht="13.5" customHeight="1">
      <c r="A253" s="46"/>
      <c r="B253" s="82" t="s">
        <v>624</v>
      </c>
      <c r="C253" s="83" t="s">
        <v>235</v>
      </c>
      <c r="D253" s="84">
        <v>0</v>
      </c>
      <c r="E253" s="84">
        <v>0</v>
      </c>
      <c r="F253" s="85">
        <f>IF(I253&gt;0,I253/I248,0)</f>
        <v>0</v>
      </c>
      <c r="G253" s="86">
        <f t="shared" si="38"/>
        <v>0</v>
      </c>
      <c r="H253" s="87">
        <f t="shared" si="39"/>
        <v>0</v>
      </c>
      <c r="I253" s="81">
        <f t="shared" si="40"/>
        <v>0</v>
      </c>
      <c r="J253" s="47"/>
      <c r="K253" s="47"/>
      <c r="L253" s="54"/>
    </row>
    <row r="254" spans="1:27" ht="13.5" customHeight="1">
      <c r="A254" s="46"/>
      <c r="B254" s="82" t="s">
        <v>625</v>
      </c>
      <c r="C254" s="83" t="s">
        <v>580</v>
      </c>
      <c r="D254" s="84">
        <v>0</v>
      </c>
      <c r="E254" s="88">
        <v>7.4999999999999997E-2</v>
      </c>
      <c r="F254" s="85">
        <f>IF(I254&gt;0,I254/I248,0)</f>
        <v>0</v>
      </c>
      <c r="G254" s="86">
        <f t="shared" si="38"/>
        <v>0</v>
      </c>
      <c r="H254" s="87">
        <f t="shared" si="39"/>
        <v>0</v>
      </c>
      <c r="I254" s="81">
        <f t="shared" si="40"/>
        <v>0</v>
      </c>
      <c r="J254" s="47"/>
      <c r="K254" s="47"/>
      <c r="L254" s="54"/>
    </row>
    <row r="255" spans="1:27" ht="13.5" customHeight="1">
      <c r="A255" s="46"/>
      <c r="B255" s="82" t="s">
        <v>625</v>
      </c>
      <c r="C255" s="83" t="s">
        <v>626</v>
      </c>
      <c r="D255" s="84">
        <v>0</v>
      </c>
      <c r="E255" s="88">
        <v>7.4999999999999997E-2</v>
      </c>
      <c r="F255" s="85">
        <f>IF(I255&gt;0,I255/I248,0)</f>
        <v>0</v>
      </c>
      <c r="G255" s="86">
        <f t="shared" si="38"/>
        <v>0</v>
      </c>
      <c r="H255" s="87">
        <f t="shared" si="39"/>
        <v>0</v>
      </c>
      <c r="I255" s="81">
        <f t="shared" si="40"/>
        <v>0</v>
      </c>
      <c r="J255" s="47"/>
      <c r="K255" s="47"/>
      <c r="L255" s="54"/>
    </row>
    <row r="256" spans="1:27" ht="13.5" customHeight="1">
      <c r="A256" s="46"/>
      <c r="B256" s="82" t="s">
        <v>627</v>
      </c>
      <c r="C256" s="83" t="s">
        <v>323</v>
      </c>
      <c r="D256" s="88">
        <v>4.2000000000000003E-2</v>
      </c>
      <c r="E256" s="84">
        <v>0.12</v>
      </c>
      <c r="F256" s="85">
        <f>IF(I256&gt;0,I256/I248,0)</f>
        <v>0</v>
      </c>
      <c r="G256" s="86">
        <f t="shared" si="38"/>
        <v>0</v>
      </c>
      <c r="H256" s="87">
        <f t="shared" si="39"/>
        <v>0</v>
      </c>
      <c r="I256" s="81">
        <f t="shared" si="40"/>
        <v>0</v>
      </c>
      <c r="J256" s="47"/>
      <c r="K256" s="47"/>
      <c r="L256" s="54"/>
    </row>
    <row r="257" spans="1:12" ht="13.5" customHeight="1">
      <c r="A257" s="46"/>
      <c r="B257" s="82" t="s">
        <v>628</v>
      </c>
      <c r="C257" s="83" t="s">
        <v>629</v>
      </c>
      <c r="D257" s="88">
        <v>2.5999999999999999E-2</v>
      </c>
      <c r="E257" s="88">
        <v>7.4999999999999997E-2</v>
      </c>
      <c r="F257" s="85">
        <f>IF(I257&gt;0,I257/I248,0)</f>
        <v>0</v>
      </c>
      <c r="G257" s="86">
        <f t="shared" si="38"/>
        <v>0</v>
      </c>
      <c r="H257" s="87">
        <f t="shared" si="39"/>
        <v>0</v>
      </c>
      <c r="I257" s="81">
        <f t="shared" si="40"/>
        <v>0</v>
      </c>
      <c r="J257" s="47"/>
      <c r="K257" s="47"/>
      <c r="L257" s="54"/>
    </row>
    <row r="258" spans="1:12" ht="13.5" customHeight="1">
      <c r="A258" s="46"/>
      <c r="B258" s="82" t="s">
        <v>630</v>
      </c>
      <c r="C258" s="83" t="s">
        <v>631</v>
      </c>
      <c r="D258" s="88">
        <v>3.7999999999999999E-2</v>
      </c>
      <c r="E258" s="84">
        <v>0.11</v>
      </c>
      <c r="F258" s="85">
        <f>IF(I258&gt;0,I258/I248,0)</f>
        <v>0</v>
      </c>
      <c r="G258" s="86">
        <f t="shared" si="38"/>
        <v>0</v>
      </c>
      <c r="H258" s="87">
        <f t="shared" si="39"/>
        <v>0</v>
      </c>
      <c r="I258" s="81">
        <f t="shared" si="40"/>
        <v>0</v>
      </c>
      <c r="J258" s="47"/>
      <c r="K258" s="47"/>
      <c r="L258" s="54"/>
    </row>
    <row r="259" spans="1:12" ht="13.5" customHeight="1">
      <c r="A259" s="46"/>
      <c r="B259" s="82" t="s">
        <v>632</v>
      </c>
      <c r="C259" s="83" t="s">
        <v>633</v>
      </c>
      <c r="D259" s="88">
        <v>3.7999999999999999E-2</v>
      </c>
      <c r="E259" s="84">
        <v>0.11</v>
      </c>
      <c r="F259" s="85">
        <f>IF(I259&gt;0,I259/I248,0)</f>
        <v>0</v>
      </c>
      <c r="G259" s="86">
        <f t="shared" si="38"/>
        <v>0</v>
      </c>
      <c r="H259" s="87">
        <f t="shared" si="39"/>
        <v>0</v>
      </c>
      <c r="I259" s="81">
        <f t="shared" si="40"/>
        <v>0</v>
      </c>
      <c r="J259" s="47"/>
      <c r="K259" s="47"/>
      <c r="L259" s="54"/>
    </row>
    <row r="260" spans="1:12" ht="13.5" customHeight="1">
      <c r="A260" s="46"/>
      <c r="B260" s="82" t="s">
        <v>634</v>
      </c>
      <c r="C260" s="83" t="s">
        <v>635</v>
      </c>
      <c r="D260" s="88">
        <v>3.7999999999999999E-2</v>
      </c>
      <c r="E260" s="84">
        <v>0.11</v>
      </c>
      <c r="F260" s="85">
        <f>IF(I260&gt;0,I260/I248,0)</f>
        <v>0</v>
      </c>
      <c r="G260" s="86">
        <f t="shared" si="38"/>
        <v>0</v>
      </c>
      <c r="H260" s="87">
        <f t="shared" si="39"/>
        <v>0</v>
      </c>
      <c r="I260" s="81">
        <f t="shared" si="40"/>
        <v>0</v>
      </c>
      <c r="J260" s="47"/>
      <c r="K260" s="47"/>
      <c r="L260" s="54"/>
    </row>
    <row r="261" spans="1:12" ht="13.5" customHeight="1">
      <c r="A261" s="46"/>
      <c r="B261" s="82" t="s">
        <v>634</v>
      </c>
      <c r="C261" s="83" t="s">
        <v>636</v>
      </c>
      <c r="D261" s="88">
        <v>3.7999999999999999E-2</v>
      </c>
      <c r="E261" s="84">
        <v>0.11</v>
      </c>
      <c r="F261" s="85">
        <f>IF(I261&gt;0,I261/I248,0)</f>
        <v>0</v>
      </c>
      <c r="G261" s="86">
        <f t="shared" si="38"/>
        <v>0</v>
      </c>
      <c r="H261" s="87">
        <f t="shared" si="39"/>
        <v>0</v>
      </c>
      <c r="I261" s="81">
        <f t="shared" si="40"/>
        <v>0</v>
      </c>
      <c r="J261" s="47"/>
      <c r="K261" s="47"/>
      <c r="L261" s="54"/>
    </row>
    <row r="262" spans="1:12" ht="13.5" customHeight="1">
      <c r="A262" s="46"/>
      <c r="B262" s="82" t="s">
        <v>634</v>
      </c>
      <c r="C262" s="83" t="s">
        <v>637</v>
      </c>
      <c r="D262" s="88">
        <v>3.7999999999999999E-2</v>
      </c>
      <c r="E262" s="84">
        <v>0.11</v>
      </c>
      <c r="F262" s="85">
        <f>IF(I262&gt;0,I262/I248,0)</f>
        <v>0</v>
      </c>
      <c r="G262" s="86">
        <f t="shared" si="38"/>
        <v>0</v>
      </c>
      <c r="H262" s="87">
        <f t="shared" si="39"/>
        <v>0</v>
      </c>
      <c r="I262" s="81">
        <f t="shared" si="40"/>
        <v>0</v>
      </c>
      <c r="J262" s="47"/>
      <c r="K262" s="47"/>
      <c r="L262" s="54"/>
    </row>
    <row r="263" spans="1:12" ht="13.5" customHeight="1">
      <c r="A263" s="46"/>
      <c r="B263" s="82" t="s">
        <v>634</v>
      </c>
      <c r="C263" s="83" t="s">
        <v>536</v>
      </c>
      <c r="D263" s="88">
        <v>3.7999999999999999E-2</v>
      </c>
      <c r="E263" s="84">
        <v>0.11</v>
      </c>
      <c r="F263" s="85">
        <f>IF(I263&gt;0,I263/I248,0)</f>
        <v>0</v>
      </c>
      <c r="G263" s="86">
        <f t="shared" si="38"/>
        <v>0</v>
      </c>
      <c r="H263" s="87">
        <f t="shared" si="39"/>
        <v>0</v>
      </c>
      <c r="I263" s="81">
        <f t="shared" si="40"/>
        <v>0</v>
      </c>
      <c r="J263" s="47"/>
      <c r="K263" s="47"/>
      <c r="L263" s="54"/>
    </row>
    <row r="264" spans="1:12" ht="13.5" customHeight="1">
      <c r="A264" s="46"/>
      <c r="B264" s="82" t="s">
        <v>634</v>
      </c>
      <c r="C264" s="83" t="s">
        <v>638</v>
      </c>
      <c r="D264" s="88">
        <v>3.7999999999999999E-2</v>
      </c>
      <c r="E264" s="84">
        <v>0.11</v>
      </c>
      <c r="F264" s="85">
        <f>IF(I264&gt;0,I264/I248,0)</f>
        <v>0</v>
      </c>
      <c r="G264" s="86">
        <f t="shared" si="38"/>
        <v>0</v>
      </c>
      <c r="H264" s="87">
        <f t="shared" si="39"/>
        <v>0</v>
      </c>
      <c r="I264" s="81">
        <f t="shared" si="40"/>
        <v>0</v>
      </c>
      <c r="J264" s="47"/>
      <c r="K264" s="47"/>
      <c r="L264" s="54"/>
    </row>
    <row r="265" spans="1:12" ht="13.5" customHeight="1">
      <c r="A265" s="46"/>
      <c r="B265" s="82" t="s">
        <v>639</v>
      </c>
      <c r="C265" s="83" t="s">
        <v>640</v>
      </c>
      <c r="D265" s="84">
        <v>0</v>
      </c>
      <c r="E265" s="84">
        <v>0</v>
      </c>
      <c r="F265" s="85">
        <f>IF(I265&gt;0,I265/I248,0)</f>
        <v>0</v>
      </c>
      <c r="G265" s="86">
        <f t="shared" si="38"/>
        <v>0</v>
      </c>
      <c r="H265" s="87">
        <f t="shared" si="39"/>
        <v>0</v>
      </c>
      <c r="I265" s="81">
        <f t="shared" si="40"/>
        <v>0</v>
      </c>
      <c r="J265" s="47"/>
      <c r="K265" s="47"/>
      <c r="L265" s="54"/>
    </row>
    <row r="266" spans="1:12" ht="13.5" customHeight="1">
      <c r="A266" s="46"/>
      <c r="B266" s="82" t="s">
        <v>641</v>
      </c>
      <c r="C266" s="83" t="s">
        <v>642</v>
      </c>
      <c r="D266" s="84">
        <v>0</v>
      </c>
      <c r="E266" s="84">
        <v>0</v>
      </c>
      <c r="F266" s="85">
        <f>IF(I266&gt;0,I266/I248,0)</f>
        <v>0</v>
      </c>
      <c r="G266" s="86">
        <f t="shared" si="38"/>
        <v>0</v>
      </c>
      <c r="H266" s="87">
        <f t="shared" si="39"/>
        <v>0</v>
      </c>
      <c r="I266" s="81">
        <f t="shared" si="40"/>
        <v>0</v>
      </c>
      <c r="J266" s="47"/>
      <c r="K266" s="47"/>
      <c r="L266" s="54"/>
    </row>
    <row r="267" spans="1:12" ht="13.5" customHeight="1">
      <c r="A267" s="46"/>
      <c r="B267" s="82" t="s">
        <v>643</v>
      </c>
      <c r="C267" s="83" t="s">
        <v>644</v>
      </c>
      <c r="D267" s="88">
        <v>4.8000000000000001E-2</v>
      </c>
      <c r="E267" s="88">
        <v>8.3000000000000004E-2</v>
      </c>
      <c r="F267" s="85">
        <f>IF(I267&gt;0,I267/I248,0)</f>
        <v>0</v>
      </c>
      <c r="G267" s="86">
        <f t="shared" si="38"/>
        <v>0</v>
      </c>
      <c r="H267" s="87">
        <f t="shared" si="39"/>
        <v>0</v>
      </c>
      <c r="I267" s="81">
        <f t="shared" si="40"/>
        <v>0</v>
      </c>
      <c r="J267" s="47"/>
      <c r="K267" s="47"/>
      <c r="L267" s="54"/>
    </row>
    <row r="268" spans="1:12" ht="13.5" customHeight="1">
      <c r="A268" s="46"/>
      <c r="B268" s="82" t="s">
        <v>643</v>
      </c>
      <c r="C268" s="83" t="s">
        <v>645</v>
      </c>
      <c r="D268" s="88">
        <v>4.8000000000000001E-2</v>
      </c>
      <c r="E268" s="88">
        <v>8.3000000000000004E-2</v>
      </c>
      <c r="F268" s="85">
        <f>IF(I268&gt;0,I268/I248,0)</f>
        <v>0</v>
      </c>
      <c r="G268" s="86">
        <f t="shared" si="38"/>
        <v>0</v>
      </c>
      <c r="H268" s="87">
        <f t="shared" si="39"/>
        <v>0</v>
      </c>
      <c r="I268" s="81">
        <f t="shared" si="40"/>
        <v>0</v>
      </c>
      <c r="J268" s="47"/>
      <c r="K268" s="47"/>
      <c r="L268" s="54"/>
    </row>
    <row r="269" spans="1:12" ht="13.5" customHeight="1">
      <c r="A269" s="46"/>
      <c r="B269" s="89"/>
      <c r="C269" s="83" t="s">
        <v>646</v>
      </c>
      <c r="D269" s="83"/>
      <c r="E269" s="83"/>
      <c r="F269" s="90"/>
      <c r="G269" s="79">
        <f ca="1">ROUNDUP(H248/F274,0)</f>
        <v>0</v>
      </c>
      <c r="H269" s="80">
        <f ca="1">G269*2</f>
        <v>0</v>
      </c>
      <c r="I269" s="91"/>
      <c r="J269" s="47"/>
      <c r="K269" s="47"/>
      <c r="L269" s="54"/>
    </row>
    <row r="270" spans="1:12" ht="13.5" customHeight="1">
      <c r="A270" s="46"/>
      <c r="B270" s="76"/>
      <c r="C270" s="83"/>
      <c r="D270" s="83"/>
      <c r="E270" s="83"/>
      <c r="F270" s="90"/>
      <c r="G270" s="79"/>
      <c r="H270" s="80"/>
      <c r="I270" s="91"/>
      <c r="J270" s="47"/>
      <c r="K270" s="47"/>
      <c r="L270" s="54"/>
    </row>
    <row r="271" spans="1:12" ht="13.5" customHeight="1">
      <c r="A271" s="46"/>
      <c r="B271" s="76" t="s">
        <v>647</v>
      </c>
      <c r="C271" s="83"/>
      <c r="D271" s="83"/>
      <c r="E271" s="90" t="s">
        <v>648</v>
      </c>
      <c r="F271" s="92"/>
      <c r="G271" s="93">
        <f>SUM(I256:I264)</f>
        <v>0</v>
      </c>
      <c r="H271" s="94">
        <f>IFERROR(G271/(G272+G271),0)</f>
        <v>0</v>
      </c>
      <c r="I271" s="91"/>
      <c r="J271" s="47"/>
      <c r="K271" s="47"/>
      <c r="L271" s="54"/>
    </row>
    <row r="272" spans="1:12" ht="13.5" customHeight="1">
      <c r="A272" s="46"/>
      <c r="B272" s="76" t="s">
        <v>649</v>
      </c>
      <c r="C272" s="83"/>
      <c r="D272" s="83"/>
      <c r="E272" s="90" t="s">
        <v>650</v>
      </c>
      <c r="F272" s="90"/>
      <c r="G272" s="93">
        <f>SUM(I252:I255)+SUM(I265:I268)</f>
        <v>0</v>
      </c>
      <c r="H272" s="94">
        <f>IFERROR(G272/(G272+G271),0)</f>
        <v>0</v>
      </c>
      <c r="I272" s="91"/>
      <c r="J272" s="47"/>
      <c r="K272" s="47"/>
      <c r="L272" s="54"/>
    </row>
    <row r="273" spans="1:12" ht="13.5" customHeight="1">
      <c r="A273" s="46"/>
      <c r="B273" s="95"/>
      <c r="C273" s="96"/>
      <c r="D273" s="96"/>
      <c r="E273" s="96"/>
      <c r="F273" s="97"/>
      <c r="G273" s="98"/>
      <c r="H273" s="99"/>
      <c r="I273" s="100"/>
      <c r="J273" s="47"/>
      <c r="K273" s="47"/>
      <c r="L273" s="54"/>
    </row>
    <row r="274" spans="1:12" ht="13.5" customHeight="1">
      <c r="A274" s="46"/>
      <c r="B274" s="101" t="s">
        <v>651</v>
      </c>
      <c r="C274" s="102"/>
      <c r="D274" s="102"/>
      <c r="E274" s="102"/>
      <c r="F274" s="103">
        <v>18</v>
      </c>
      <c r="G274" s="104">
        <v>29</v>
      </c>
      <c r="H274" s="105">
        <f ca="1">G269</f>
        <v>0</v>
      </c>
      <c r="I274" s="106">
        <f ca="1">ROUNDUP(H274,0)*G274</f>
        <v>0</v>
      </c>
      <c r="J274" s="47"/>
      <c r="K274" s="47"/>
      <c r="L274" s="54"/>
    </row>
    <row r="275" spans="1:12" ht="13.5" customHeight="1">
      <c r="A275" s="46"/>
      <c r="B275" s="101"/>
      <c r="C275" s="107" t="s">
        <v>652</v>
      </c>
      <c r="D275" s="107"/>
      <c r="E275" s="108">
        <f ca="1">MAX(ROUNDUP((ROUNDUP(H269+H248,0))/50,0)*50,100)</f>
        <v>100</v>
      </c>
      <c r="F275" s="109"/>
      <c r="G275" s="104"/>
      <c r="H275" s="110"/>
      <c r="I275" s="106"/>
      <c r="J275" s="47"/>
      <c r="K275" s="47"/>
      <c r="L275" s="54"/>
    </row>
    <row r="276" spans="1:12" ht="13.5" customHeight="1">
      <c r="A276" s="46"/>
      <c r="B276" s="101" t="s">
        <v>653</v>
      </c>
      <c r="C276" s="102"/>
      <c r="D276" s="102"/>
      <c r="E276" s="102"/>
      <c r="F276" s="111"/>
      <c r="G276" s="104">
        <v>1.5</v>
      </c>
      <c r="H276" s="66">
        <f ca="1">SUM(H252:H269)</f>
        <v>0</v>
      </c>
      <c r="I276" s="67">
        <f ca="1">H276*G276</f>
        <v>0</v>
      </c>
      <c r="J276" s="47"/>
      <c r="K276" s="47"/>
      <c r="L276" s="54"/>
    </row>
    <row r="277" spans="1:12" ht="13.5" customHeight="1">
      <c r="A277" s="46"/>
      <c r="B277" s="101" t="s">
        <v>654</v>
      </c>
      <c r="C277" s="112" t="s">
        <v>655</v>
      </c>
      <c r="D277" s="102"/>
      <c r="E277" s="102"/>
      <c r="F277" s="104">
        <v>0</v>
      </c>
      <c r="G277" s="104">
        <f ca="1">F277/E275</f>
        <v>0</v>
      </c>
      <c r="H277" s="66">
        <f ca="1">H276</f>
        <v>0</v>
      </c>
      <c r="I277" s="67">
        <f ca="1">MIN(H277*G277,F277)</f>
        <v>0</v>
      </c>
      <c r="J277" s="47"/>
      <c r="K277" s="47"/>
      <c r="L277" s="54"/>
    </row>
    <row r="278" spans="1:12" ht="13.5" customHeight="1">
      <c r="A278" s="46"/>
      <c r="B278" s="101" t="s">
        <v>619</v>
      </c>
      <c r="C278" s="113" t="s">
        <v>655</v>
      </c>
      <c r="D278" s="102"/>
      <c r="E278" s="114">
        <v>0</v>
      </c>
      <c r="F278" s="115">
        <v>20</v>
      </c>
      <c r="G278" s="104">
        <f ca="1">E278*F278/E275</f>
        <v>0</v>
      </c>
      <c r="H278" s="66">
        <f ca="1">H277</f>
        <v>0</v>
      </c>
      <c r="I278" s="67">
        <f ca="1">MIN(H278*G278,F278)</f>
        <v>0</v>
      </c>
      <c r="J278" s="47"/>
      <c r="K278" s="47"/>
      <c r="L278" s="54"/>
    </row>
    <row r="279" spans="1:12" ht="13.5" customHeight="1">
      <c r="A279" s="46"/>
      <c r="B279" s="101" t="s">
        <v>656</v>
      </c>
      <c r="C279" s="102"/>
      <c r="D279" s="102"/>
      <c r="E279" s="102"/>
      <c r="F279" s="65"/>
      <c r="G279" s="104">
        <v>3</v>
      </c>
      <c r="H279" s="116">
        <f>G260</f>
        <v>0</v>
      </c>
      <c r="I279" s="67">
        <f>H279*G279</f>
        <v>0</v>
      </c>
      <c r="J279" s="47"/>
      <c r="K279" s="47"/>
      <c r="L279" s="54"/>
    </row>
    <row r="280" spans="1:12" ht="13.5" customHeight="1">
      <c r="A280" s="46"/>
      <c r="B280" s="101" t="s">
        <v>657</v>
      </c>
      <c r="C280" s="102"/>
      <c r="D280" s="102"/>
      <c r="E280" s="102"/>
      <c r="F280" s="109"/>
      <c r="G280" s="104">
        <v>3</v>
      </c>
      <c r="H280" s="116">
        <f>G261</f>
        <v>0</v>
      </c>
      <c r="I280" s="67">
        <f>H280*G280</f>
        <v>0</v>
      </c>
      <c r="J280" s="47"/>
      <c r="K280" s="47"/>
      <c r="L280" s="54"/>
    </row>
    <row r="281" spans="1:12" ht="13.5" customHeight="1">
      <c r="A281" s="46"/>
      <c r="B281" s="101" t="s">
        <v>658</v>
      </c>
      <c r="C281" s="102"/>
      <c r="D281" s="102"/>
      <c r="E281" s="102"/>
      <c r="F281" s="109"/>
      <c r="G281" s="104">
        <v>3</v>
      </c>
      <c r="H281" s="116">
        <f>G262</f>
        <v>0</v>
      </c>
      <c r="I281" s="67">
        <f>H281*G281</f>
        <v>0</v>
      </c>
      <c r="J281" s="47"/>
      <c r="K281" s="47"/>
      <c r="L281" s="54"/>
    </row>
    <row r="282" spans="1:12" ht="13.5" customHeight="1">
      <c r="A282" s="46"/>
      <c r="B282" s="101" t="s">
        <v>659</v>
      </c>
      <c r="C282" s="102"/>
      <c r="D282" s="102"/>
      <c r="E282" s="102"/>
      <c r="F282" s="109"/>
      <c r="G282" s="104">
        <v>1</v>
      </c>
      <c r="H282" s="116">
        <f>H265</f>
        <v>0</v>
      </c>
      <c r="I282" s="67">
        <f>MIN(H282*G282,100)</f>
        <v>0</v>
      </c>
      <c r="J282" s="47"/>
      <c r="K282" s="47"/>
      <c r="L282" s="54"/>
    </row>
    <row r="283" spans="1:12" ht="13.5" customHeight="1">
      <c r="A283" s="46"/>
      <c r="B283" s="101" t="s">
        <v>660</v>
      </c>
      <c r="C283" s="102"/>
      <c r="D283" s="102"/>
      <c r="E283" s="102"/>
      <c r="F283" s="109"/>
      <c r="G283" s="104">
        <v>3</v>
      </c>
      <c r="H283" s="116">
        <f>G253+G255</f>
        <v>0</v>
      </c>
      <c r="I283" s="67">
        <f>MIN(H283*G283,100)</f>
        <v>0</v>
      </c>
      <c r="J283" s="47"/>
      <c r="K283" s="47"/>
      <c r="L283" s="54"/>
    </row>
    <row r="284" spans="1:12" ht="13.5" customHeight="1">
      <c r="A284" s="46"/>
      <c r="B284" s="101" t="s">
        <v>661</v>
      </c>
      <c r="C284" s="102"/>
      <c r="D284" s="102"/>
      <c r="E284" s="102"/>
      <c r="F284" s="109"/>
      <c r="G284" s="104">
        <v>3</v>
      </c>
      <c r="H284" s="116">
        <f>G258</f>
        <v>0</v>
      </c>
      <c r="I284" s="67">
        <f>MIN(H284*G284,250)</f>
        <v>0</v>
      </c>
      <c r="J284" s="47"/>
      <c r="K284" s="47"/>
      <c r="L284" s="54"/>
    </row>
    <row r="285" spans="1:12" ht="13.5" customHeight="1">
      <c r="A285" s="46"/>
      <c r="B285" s="101" t="s">
        <v>662</v>
      </c>
      <c r="C285" s="102"/>
      <c r="D285" s="102"/>
      <c r="E285" s="102"/>
      <c r="F285" s="109"/>
      <c r="G285" s="104">
        <v>50</v>
      </c>
      <c r="H285" s="66"/>
      <c r="I285" s="67" t="str">
        <f>IF((G268+G267)&gt;0,G285,"")</f>
        <v/>
      </c>
      <c r="J285" s="47"/>
      <c r="K285" s="47"/>
      <c r="L285" s="54"/>
    </row>
    <row r="286" spans="1:12" ht="13.5" customHeight="1">
      <c r="A286" s="46"/>
      <c r="B286" s="101" t="s">
        <v>663</v>
      </c>
      <c r="C286" s="102"/>
      <c r="D286" s="102"/>
      <c r="E286" s="102"/>
      <c r="F286" s="109"/>
      <c r="G286" s="104">
        <v>4.5999999999999996</v>
      </c>
      <c r="H286" s="66">
        <f ca="1">H277</f>
        <v>0</v>
      </c>
      <c r="I286" s="67">
        <f ca="1">H286*G286</f>
        <v>0</v>
      </c>
      <c r="J286" s="47"/>
      <c r="K286" s="47"/>
      <c r="L286" s="54"/>
    </row>
    <row r="287" spans="1:12" ht="13.5" customHeight="1" thickBot="1">
      <c r="A287" s="46"/>
      <c r="B287" s="101" t="s">
        <v>664</v>
      </c>
      <c r="C287" s="102"/>
      <c r="D287" s="102"/>
      <c r="E287" s="102"/>
      <c r="F287" s="109"/>
      <c r="G287" s="104">
        <v>1.25</v>
      </c>
      <c r="H287" s="117">
        <f ca="1">H286</f>
        <v>0</v>
      </c>
      <c r="I287" s="67">
        <f ca="1">H287*G287</f>
        <v>0</v>
      </c>
      <c r="J287" s="47"/>
      <c r="K287" s="47"/>
      <c r="L287" s="54"/>
    </row>
    <row r="288" spans="1:12" ht="13.5" customHeight="1" thickBot="1">
      <c r="A288" s="46"/>
      <c r="B288" s="118" t="s">
        <v>665</v>
      </c>
      <c r="C288" s="119"/>
      <c r="D288" s="119"/>
      <c r="E288" s="119"/>
      <c r="F288" s="119"/>
      <c r="G288" s="120"/>
      <c r="H288" s="121"/>
      <c r="I288" s="122">
        <f ca="1">SUM(I274:I287)+I248+I249+I250</f>
        <v>0</v>
      </c>
      <c r="J288" s="47"/>
      <c r="K288" s="47"/>
      <c r="L288" s="54"/>
    </row>
    <row r="289" spans="1:12" ht="13.5" customHeight="1" thickBot="1">
      <c r="A289" s="46"/>
      <c r="B289" s="123"/>
      <c r="C289" s="123"/>
      <c r="D289" s="123"/>
      <c r="E289" s="123"/>
      <c r="F289" s="123"/>
      <c r="G289" s="124"/>
      <c r="H289" s="125"/>
      <c r="I289" s="124"/>
      <c r="J289" s="47"/>
      <c r="K289" s="47"/>
      <c r="L289" s="54"/>
    </row>
    <row r="290" spans="1:12" ht="13.5" customHeight="1">
      <c r="A290" s="46"/>
      <c r="B290" s="126" t="s">
        <v>666</v>
      </c>
      <c r="C290" s="127" t="s">
        <v>667</v>
      </c>
      <c r="D290" s="127"/>
      <c r="E290" s="127"/>
      <c r="F290" s="127"/>
      <c r="G290" s="128">
        <f ca="1">I288</f>
        <v>0</v>
      </c>
      <c r="H290" s="129">
        <v>0.9</v>
      </c>
      <c r="I290" s="130">
        <f t="shared" ref="I290:I296" ca="1" si="41">H290*G290</f>
        <v>0</v>
      </c>
      <c r="J290" s="47"/>
      <c r="K290" s="47"/>
      <c r="L290" s="54"/>
    </row>
    <row r="291" spans="1:12" ht="13.5" customHeight="1">
      <c r="A291" s="46"/>
      <c r="B291" s="131" t="s">
        <v>668</v>
      </c>
      <c r="C291" s="132" t="s">
        <v>669</v>
      </c>
      <c r="D291" s="132"/>
      <c r="E291" s="132"/>
      <c r="F291" s="132"/>
      <c r="G291" s="133">
        <v>3</v>
      </c>
      <c r="H291" s="134">
        <f>H279</f>
        <v>0</v>
      </c>
      <c r="I291" s="135">
        <f t="shared" si="41"/>
        <v>0</v>
      </c>
      <c r="J291" s="47"/>
      <c r="K291" s="47"/>
      <c r="L291" s="54"/>
    </row>
    <row r="292" spans="1:12" ht="13.5" customHeight="1">
      <c r="A292" s="46"/>
      <c r="B292" s="131" t="s">
        <v>668</v>
      </c>
      <c r="C292" s="132" t="s">
        <v>670</v>
      </c>
      <c r="D292" s="132"/>
      <c r="E292" s="132"/>
      <c r="F292" s="132"/>
      <c r="G292" s="133">
        <v>3</v>
      </c>
      <c r="H292" s="134">
        <f t="shared" ref="H292:H296" si="42">H280</f>
        <v>0</v>
      </c>
      <c r="I292" s="135">
        <f t="shared" si="41"/>
        <v>0</v>
      </c>
      <c r="J292" s="47"/>
      <c r="K292" s="47"/>
      <c r="L292" s="54"/>
    </row>
    <row r="293" spans="1:12" ht="13.5" customHeight="1">
      <c r="A293" s="46"/>
      <c r="B293" s="131" t="s">
        <v>668</v>
      </c>
      <c r="C293" s="132" t="s">
        <v>671</v>
      </c>
      <c r="D293" s="132"/>
      <c r="E293" s="132"/>
      <c r="F293" s="132"/>
      <c r="G293" s="133">
        <v>2</v>
      </c>
      <c r="H293" s="134">
        <f t="shared" si="42"/>
        <v>0</v>
      </c>
      <c r="I293" s="135">
        <f t="shared" si="41"/>
        <v>0</v>
      </c>
      <c r="J293" s="47"/>
      <c r="K293" s="47"/>
      <c r="L293" s="54"/>
    </row>
    <row r="294" spans="1:12" ht="13.5" customHeight="1">
      <c r="A294" s="46"/>
      <c r="B294" s="131" t="s">
        <v>668</v>
      </c>
      <c r="C294" s="132" t="s">
        <v>672</v>
      </c>
      <c r="D294" s="132"/>
      <c r="E294" s="132"/>
      <c r="F294" s="132"/>
      <c r="G294" s="133">
        <v>1</v>
      </c>
      <c r="H294" s="134">
        <f t="shared" si="42"/>
        <v>0</v>
      </c>
      <c r="I294" s="135">
        <f t="shared" si="41"/>
        <v>0</v>
      </c>
      <c r="J294" s="47"/>
      <c r="K294" s="47"/>
      <c r="L294" s="54"/>
    </row>
    <row r="295" spans="1:12" ht="13.5" customHeight="1">
      <c r="A295" s="46"/>
      <c r="B295" s="131" t="s">
        <v>668</v>
      </c>
      <c r="C295" s="132" t="s">
        <v>673</v>
      </c>
      <c r="D295" s="132"/>
      <c r="E295" s="132"/>
      <c r="F295" s="132"/>
      <c r="G295" s="133">
        <v>3</v>
      </c>
      <c r="H295" s="134">
        <f t="shared" si="42"/>
        <v>0</v>
      </c>
      <c r="I295" s="135">
        <f t="shared" si="41"/>
        <v>0</v>
      </c>
      <c r="J295" s="47"/>
      <c r="K295" s="47"/>
      <c r="L295" s="54"/>
    </row>
    <row r="296" spans="1:12" ht="13.5" customHeight="1">
      <c r="A296" s="46"/>
      <c r="B296" s="131" t="s">
        <v>668</v>
      </c>
      <c r="C296" s="132" t="s">
        <v>674</v>
      </c>
      <c r="D296" s="132"/>
      <c r="E296" s="132"/>
      <c r="F296" s="132"/>
      <c r="G296" s="133">
        <v>3</v>
      </c>
      <c r="H296" s="134">
        <f t="shared" si="42"/>
        <v>0</v>
      </c>
      <c r="I296" s="135">
        <f t="shared" si="41"/>
        <v>0</v>
      </c>
      <c r="J296" s="47"/>
      <c r="K296" s="47"/>
      <c r="L296" s="54"/>
    </row>
    <row r="297" spans="1:12" ht="13.5" customHeight="1">
      <c r="A297" s="46"/>
      <c r="B297" s="131" t="s">
        <v>675</v>
      </c>
      <c r="C297" s="132" t="s">
        <v>676</v>
      </c>
      <c r="D297" s="132"/>
      <c r="E297" s="132"/>
      <c r="F297" s="132"/>
      <c r="G297" s="133">
        <f ca="1">I290</f>
        <v>0</v>
      </c>
      <c r="H297" s="136">
        <f>IF(E278&gt;0,SUMPRODUCT(D252:D268,F252:F268),SUMPRODUCT(E252:E268,F252:F268))</f>
        <v>0</v>
      </c>
      <c r="I297" s="135">
        <f ca="1">H297*G297</f>
        <v>0</v>
      </c>
      <c r="J297" s="47"/>
      <c r="K297" s="47"/>
      <c r="L297" s="54"/>
    </row>
    <row r="298" spans="1:12" ht="13.5" customHeight="1">
      <c r="A298" s="46"/>
      <c r="B298" s="131" t="s">
        <v>677</v>
      </c>
      <c r="C298" s="132" t="s">
        <v>655</v>
      </c>
      <c r="D298" s="132"/>
      <c r="E298" s="132"/>
      <c r="F298" s="137">
        <v>100</v>
      </c>
      <c r="G298" s="133">
        <f ca="1">F298/MAX(E275,H286)</f>
        <v>1</v>
      </c>
      <c r="H298" s="138">
        <f ca="1">H286</f>
        <v>0</v>
      </c>
      <c r="I298" s="135">
        <f ca="1">MIN(H298*G298,F298)</f>
        <v>0</v>
      </c>
      <c r="J298" s="47"/>
      <c r="K298" s="47"/>
      <c r="L298" s="54"/>
    </row>
    <row r="299" spans="1:12" ht="13.5" customHeight="1">
      <c r="A299" s="46"/>
      <c r="B299" s="131" t="s">
        <v>678</v>
      </c>
      <c r="C299" s="132" t="s">
        <v>655</v>
      </c>
      <c r="D299" s="132"/>
      <c r="E299" s="132"/>
      <c r="F299" s="137">
        <v>249</v>
      </c>
      <c r="G299" s="133">
        <f ca="1">F299/MAX(E275,SUM(H252:H262)+SUM(H265:H266))</f>
        <v>2.4900000000000002</v>
      </c>
      <c r="H299" s="138">
        <f>SUM(H252:H264)+H267+H268</f>
        <v>0</v>
      </c>
      <c r="I299" s="135">
        <f ca="1">MIN(H299*G299,F299)</f>
        <v>0</v>
      </c>
      <c r="J299" s="47"/>
      <c r="K299" s="47"/>
      <c r="L299" s="54"/>
    </row>
    <row r="300" spans="1:12" ht="13.5" customHeight="1">
      <c r="A300" s="46"/>
      <c r="B300" s="131" t="s">
        <v>679</v>
      </c>
      <c r="C300" s="132" t="s">
        <v>680</v>
      </c>
      <c r="D300" s="139">
        <v>50</v>
      </c>
      <c r="E300" s="132"/>
      <c r="F300" s="137">
        <v>100</v>
      </c>
      <c r="G300" s="133">
        <f>F300/MAX(D300,H267+H268)</f>
        <v>2</v>
      </c>
      <c r="H300" s="134">
        <f>H267+H268</f>
        <v>0</v>
      </c>
      <c r="I300" s="135">
        <f>MIN(H300*G300,F300)</f>
        <v>0</v>
      </c>
      <c r="J300" s="140"/>
      <c r="K300" s="47"/>
      <c r="L300" s="54"/>
    </row>
    <row r="301" spans="1:12" ht="13.5" customHeight="1">
      <c r="A301" s="46"/>
      <c r="B301" s="141" t="s">
        <v>681</v>
      </c>
      <c r="C301" s="142" t="s">
        <v>682</v>
      </c>
      <c r="D301" s="142"/>
      <c r="E301" s="142"/>
      <c r="F301" s="142"/>
      <c r="G301" s="143">
        <v>0.4</v>
      </c>
      <c r="H301" s="144"/>
      <c r="I301" s="135">
        <f>IF(H301&gt;0,H301*G301,-H301*G301)</f>
        <v>0</v>
      </c>
      <c r="J301" s="47"/>
      <c r="K301" s="47"/>
      <c r="L301" s="54"/>
    </row>
    <row r="302" spans="1:12" ht="13.5" customHeight="1">
      <c r="A302" s="46"/>
      <c r="B302" s="131" t="s">
        <v>683</v>
      </c>
      <c r="C302" s="132"/>
      <c r="D302" s="132"/>
      <c r="E302" s="132"/>
      <c r="F302" s="132"/>
      <c r="G302" s="145"/>
      <c r="H302" s="146"/>
      <c r="I302" s="147">
        <f ca="1">SUM(I290:I301)</f>
        <v>0</v>
      </c>
      <c r="J302" s="47"/>
      <c r="K302" s="47"/>
      <c r="L302" s="54"/>
    </row>
    <row r="303" spans="1:12" ht="13.5" customHeight="1">
      <c r="A303" s="46"/>
      <c r="B303" s="131" t="s">
        <v>684</v>
      </c>
      <c r="C303" s="132" t="s">
        <v>685</v>
      </c>
      <c r="D303" s="132"/>
      <c r="E303" s="142" t="s">
        <v>686</v>
      </c>
      <c r="F303" s="132" t="s">
        <v>687</v>
      </c>
      <c r="G303" s="148">
        <f ca="1">H271*I302</f>
        <v>0</v>
      </c>
      <c r="H303" s="149">
        <v>7.0000000000000007E-2</v>
      </c>
      <c r="I303" s="147">
        <f ca="1">H303*G303</f>
        <v>0</v>
      </c>
      <c r="J303" s="47"/>
      <c r="K303" s="47"/>
      <c r="L303" s="54"/>
    </row>
    <row r="304" spans="1:12" ht="13.5" customHeight="1" thickBot="1">
      <c r="A304" s="46"/>
      <c r="B304" s="141" t="s">
        <v>688</v>
      </c>
      <c r="C304" s="142" t="s">
        <v>689</v>
      </c>
      <c r="D304" s="142"/>
      <c r="E304" s="142" t="s">
        <v>686</v>
      </c>
      <c r="F304" s="132" t="s">
        <v>687</v>
      </c>
      <c r="G304" s="148">
        <f ca="1">I302*H272</f>
        <v>0</v>
      </c>
      <c r="H304" s="150">
        <v>0.19</v>
      </c>
      <c r="I304" s="151">
        <f ca="1">H304*G304</f>
        <v>0</v>
      </c>
      <c r="J304" s="152" t="s">
        <v>690</v>
      </c>
      <c r="K304" s="153"/>
      <c r="L304" s="154"/>
    </row>
    <row r="305" spans="1:12" ht="13.5" customHeight="1" thickBot="1">
      <c r="A305" s="46"/>
      <c r="B305" s="155" t="s">
        <v>691</v>
      </c>
      <c r="C305" s="156"/>
      <c r="D305" s="156"/>
      <c r="E305" s="156"/>
      <c r="F305" s="156"/>
      <c r="G305" s="156"/>
      <c r="H305" s="157"/>
      <c r="I305" s="158">
        <f ca="1">SUM(I302:I304)</f>
        <v>0</v>
      </c>
      <c r="J305" s="159" t="str">
        <f>"Mitimport-Anfrage ng1:"&amp;M245</f>
        <v>Mitimport-Anfrage ng1:</v>
      </c>
      <c r="K305" s="160"/>
      <c r="L305" s="161"/>
    </row>
    <row r="306" spans="1:12" ht="13.5" customHeight="1" thickBot="1">
      <c r="A306" s="46"/>
      <c r="B306" s="123"/>
      <c r="C306" s="123"/>
      <c r="D306" s="123"/>
      <c r="E306" s="123"/>
      <c r="F306" s="75"/>
      <c r="G306" s="75"/>
      <c r="H306" s="125"/>
      <c r="I306" s="124"/>
      <c r="J306" s="47"/>
      <c r="K306" s="47"/>
      <c r="L306" s="54"/>
    </row>
    <row r="307" spans="1:12" ht="13.5" customHeight="1">
      <c r="A307" s="46"/>
      <c r="B307" s="162" t="s">
        <v>692</v>
      </c>
      <c r="C307" s="163"/>
      <c r="D307" s="164" t="s">
        <v>693</v>
      </c>
      <c r="E307" s="164" t="s">
        <v>694</v>
      </c>
      <c r="F307" s="164" t="s">
        <v>695</v>
      </c>
      <c r="G307" s="165" t="s">
        <v>696</v>
      </c>
      <c r="H307" s="166" t="s">
        <v>697</v>
      </c>
      <c r="I307" s="167" t="s">
        <v>621</v>
      </c>
      <c r="J307" s="47"/>
      <c r="K307" s="47"/>
      <c r="L307" s="54"/>
    </row>
    <row r="308" spans="1:12" ht="13.5" customHeight="1">
      <c r="A308" s="46"/>
      <c r="B308" s="168" t="s">
        <v>698</v>
      </c>
      <c r="C308" s="169" t="s">
        <v>699</v>
      </c>
      <c r="D308" s="170">
        <f ca="1">IFERROR((G271+H271*I274)*(1+I249/I248),0)</f>
        <v>0</v>
      </c>
      <c r="E308" s="171">
        <f>H290</f>
        <v>0.9</v>
      </c>
      <c r="F308" s="172">
        <f ca="1">E308*D308</f>
        <v>0</v>
      </c>
      <c r="G308" s="173">
        <f ca="1">H297*F308</f>
        <v>0</v>
      </c>
      <c r="H308" s="173">
        <f ca="1">H303*F308</f>
        <v>0</v>
      </c>
      <c r="I308" s="174">
        <f ca="1">H308+G308+F308</f>
        <v>0</v>
      </c>
      <c r="J308" s="47"/>
      <c r="K308" s="47"/>
      <c r="L308" s="54"/>
    </row>
    <row r="309" spans="1:12" ht="13.5" customHeight="1">
      <c r="A309" s="46"/>
      <c r="B309" s="175" t="s">
        <v>700</v>
      </c>
      <c r="C309" s="176" t="s">
        <v>699</v>
      </c>
      <c r="D309" s="177">
        <f ca="1">IFERROR((G272+H272*I274)*(1+I249/I248),0)</f>
        <v>0</v>
      </c>
      <c r="E309" s="178">
        <f>E308</f>
        <v>0.9</v>
      </c>
      <c r="F309" s="179">
        <f ca="1">E309*D309</f>
        <v>0</v>
      </c>
      <c r="G309" s="179">
        <f ca="1">H297*F309</f>
        <v>0</v>
      </c>
      <c r="H309" s="179">
        <f ca="1">H304*F309</f>
        <v>0</v>
      </c>
      <c r="I309" s="180">
        <f ca="1">H309+G309+F309</f>
        <v>0</v>
      </c>
      <c r="J309" s="47"/>
      <c r="K309" s="47"/>
      <c r="L309" s="54"/>
    </row>
    <row r="310" spans="1:12" ht="13.5" customHeight="1">
      <c r="A310" s="46"/>
      <c r="B310" s="168" t="s">
        <v>701</v>
      </c>
      <c r="C310" s="169"/>
      <c r="D310" s="181"/>
      <c r="E310" s="182"/>
      <c r="F310" s="173"/>
      <c r="G310" s="173"/>
      <c r="H310" s="173"/>
      <c r="I310" s="174"/>
      <c r="J310" s="47"/>
      <c r="K310" s="47"/>
      <c r="L310" s="54"/>
    </row>
    <row r="311" spans="1:12" ht="13.5" customHeight="1">
      <c r="A311" s="46"/>
      <c r="B311" s="175" t="s">
        <v>702</v>
      </c>
      <c r="C311" s="176" t="s">
        <v>703</v>
      </c>
      <c r="D311" s="176"/>
      <c r="E311" s="183"/>
      <c r="F311" s="179"/>
      <c r="G311" s="179"/>
      <c r="H311" s="179"/>
      <c r="I311" s="180"/>
      <c r="J311" s="47"/>
      <c r="K311" s="47"/>
      <c r="L311" s="54"/>
    </row>
    <row r="312" spans="1:12" ht="13.5" customHeight="1">
      <c r="A312" s="46"/>
      <c r="B312" s="168" t="s">
        <v>704</v>
      </c>
      <c r="C312" s="169"/>
      <c r="D312" s="181"/>
      <c r="E312" s="182"/>
      <c r="F312" s="173"/>
      <c r="G312" s="173"/>
      <c r="H312" s="173"/>
      <c r="I312" s="174">
        <f ca="1">(I305-I308-I309)*H271</f>
        <v>0</v>
      </c>
      <c r="J312" s="47"/>
      <c r="K312" s="47"/>
      <c r="L312" s="54"/>
    </row>
    <row r="313" spans="1:12" ht="13.5" customHeight="1" thickBot="1">
      <c r="A313" s="46"/>
      <c r="B313" s="184" t="s">
        <v>705</v>
      </c>
      <c r="C313" s="185"/>
      <c r="D313" s="185"/>
      <c r="E313" s="185"/>
      <c r="F313" s="185"/>
      <c r="G313" s="186"/>
      <c r="H313" s="187"/>
      <c r="I313" s="188">
        <f ca="1">(I305-I308-I309)*H272</f>
        <v>0</v>
      </c>
      <c r="J313" s="47"/>
      <c r="K313" s="47"/>
      <c r="L313" s="54"/>
    </row>
    <row r="314" spans="1:12" ht="13.5" customHeight="1">
      <c r="A314" s="46"/>
      <c r="B314" s="189" t="e">
        <f ca="1">MID(CELL("Dateiname"),FIND("]",CELL("Dateiname"))+1,255)</f>
        <v>#VALUE!</v>
      </c>
      <c r="C314" s="190"/>
      <c r="D314" s="190"/>
      <c r="E314" s="190"/>
      <c r="F314" s="190"/>
      <c r="G314" s="190"/>
      <c r="H314" s="190"/>
      <c r="I314" s="190"/>
      <c r="J314" s="47"/>
      <c r="K314" s="47"/>
      <c r="L314" s="54"/>
    </row>
    <row r="315" spans="1:12" ht="13.5" customHeight="1">
      <c r="A315" s="46"/>
      <c r="B315" s="191" t="e">
        <f ca="1">IF(INDIRECT("'"&amp;B314&amp;" Rechnung'!A23")="Rechnung","","Der angezeigte Gesamtpreis ist geschätzt und kann wegen Gewichtsdifferenzen und nicht lieferbaren Tieren abweichen.")</f>
        <v>#VALUE!</v>
      </c>
      <c r="C315" s="190"/>
      <c r="D315" s="190"/>
      <c r="E315" s="190"/>
      <c r="F315" s="190"/>
      <c r="G315" s="190"/>
      <c r="H315" s="190"/>
      <c r="I315" s="190"/>
      <c r="J315" s="47"/>
      <c r="K315" s="47"/>
      <c r="L315" s="54"/>
    </row>
    <row r="316" spans="1:12" ht="13.5" customHeight="1">
      <c r="A316" s="46"/>
      <c r="B316" s="191" t="e">
        <f ca="1">IF(INDIRECT("'"&amp;B314&amp;" Rechnung'!A23")="Rechnung","","Abweichungen werden erstattet, bzw. müssen nachentrichtet werden.")</f>
        <v>#VALUE!</v>
      </c>
      <c r="C316" s="190"/>
      <c r="D316" s="190"/>
      <c r="E316" s="190"/>
      <c r="F316" s="190"/>
      <c r="G316" s="190"/>
      <c r="H316" s="190"/>
      <c r="I316" s="190"/>
      <c r="J316" s="47"/>
      <c r="K316" s="47"/>
      <c r="L316" s="54"/>
    </row>
    <row r="317" spans="1:12" ht="13.5" customHeight="1">
      <c r="A317" s="46"/>
      <c r="B317" s="192" t="str">
        <f ca="1">G269&amp;" Box"&amp;IF(G269&gt;1,"en","")&amp;" mit insgesamt "&amp;ROUND(H248,0)&amp;"kg erhalten"</f>
        <v>0 Box mit insgesamt 0kg erhalten</v>
      </c>
      <c r="C317" s="47"/>
      <c r="D317" s="47"/>
      <c r="E317" s="47"/>
      <c r="F317" s="47"/>
      <c r="G317" s="47"/>
      <c r="H317" s="47"/>
      <c r="I317" s="47"/>
      <c r="J317" s="47"/>
      <c r="K317" s="47"/>
      <c r="L317" s="54"/>
    </row>
    <row r="318" spans="1:12" ht="13.5" customHeight="1">
      <c r="A318" s="46"/>
      <c r="B318" s="192" t="e">
        <f ca="1">SUBSTITUTE(SUBSTITUTE(SUBSTITUTE(INDIRECT("'"&amp;B314&amp;" Rechnung'!C38"),"Transport nach ","")," siehe Berechnung",""),"Abholung am ","")&amp;", der "&amp;DAY([1]Zoll!$F$1)&amp;"."&amp;MONTH([1]Zoll!$F$1)&amp;"."&amp;YEAR([1]Zoll!$F$1)&amp;" ……………………………………….."</f>
        <v>#VALUE!</v>
      </c>
      <c r="C318" s="47"/>
      <c r="D318" s="47"/>
      <c r="E318" s="47"/>
      <c r="F318" s="47"/>
      <c r="G318" s="47"/>
      <c r="H318" s="47"/>
      <c r="I318" s="47"/>
      <c r="J318" s="47"/>
      <c r="K318" s="47"/>
      <c r="L318" s="54"/>
    </row>
    <row r="319" spans="1:12" ht="13.5" customHeight="1">
      <c r="A319" s="46"/>
      <c r="B319" s="193"/>
      <c r="C319" s="75"/>
      <c r="D319" s="193" t="e">
        <f ca="1">geteilt(B$319,"$",E319)</f>
        <v>#NAME?</v>
      </c>
      <c r="E319" s="194">
        <v>1</v>
      </c>
      <c r="F319" s="46" t="e">
        <f t="shared" ref="F319:F382" ca="1" si="43">IFERROR(geteilt(D319,"#",1)*1,geteilt(D319,"#",1))</f>
        <v>#NAME?</v>
      </c>
      <c r="G319" s="46" t="e">
        <f ca="1">geteilt(D319,"#",2)*1</f>
        <v>#NAME?</v>
      </c>
      <c r="H319" s="47"/>
      <c r="I319" s="47"/>
      <c r="J319" s="47"/>
      <c r="K319" s="47"/>
      <c r="L319" s="54"/>
    </row>
    <row r="320" spans="1:12" ht="13.5" customHeight="1">
      <c r="A320" s="46"/>
      <c r="B320" s="75"/>
      <c r="C320" s="75"/>
      <c r="D320" s="193" t="e">
        <f t="shared" ref="D320:D383" ca="1" si="44">geteilt(B$319,"$",E320)</f>
        <v>#NAME?</v>
      </c>
      <c r="E320" s="194">
        <f>E319+1</f>
        <v>2</v>
      </c>
      <c r="F320" s="46" t="e">
        <f t="shared" ca="1" si="43"/>
        <v>#NAME?</v>
      </c>
      <c r="G320" s="46" t="e">
        <f ca="1">geteilt(D320,"#",2)*1</f>
        <v>#NAME?</v>
      </c>
      <c r="H320" s="47"/>
      <c r="I320" s="47"/>
      <c r="J320" s="47"/>
      <c r="K320" s="47"/>
      <c r="L320" s="54"/>
    </row>
    <row r="321" spans="1:12" ht="13.5" customHeight="1">
      <c r="A321" s="46"/>
      <c r="B321" s="75"/>
      <c r="C321" s="75"/>
      <c r="D321" s="193" t="e">
        <f t="shared" ca="1" si="44"/>
        <v>#NAME?</v>
      </c>
      <c r="E321" s="194">
        <f t="shared" ref="E321:E384" si="45">E320+1</f>
        <v>3</v>
      </c>
      <c r="F321" s="46" t="e">
        <f t="shared" ca="1" si="43"/>
        <v>#NAME?</v>
      </c>
      <c r="G321" s="46" t="e">
        <f t="shared" ref="G321:G384" ca="1" si="46">geteilt(D321,"#",2)*1</f>
        <v>#NAME?</v>
      </c>
      <c r="H321" s="47"/>
      <c r="I321" s="47"/>
      <c r="J321" s="47"/>
      <c r="K321" s="47"/>
      <c r="L321" s="54"/>
    </row>
    <row r="322" spans="1:12" ht="13.5" customHeight="1">
      <c r="A322" s="46"/>
      <c r="B322" s="75"/>
      <c r="C322" s="75"/>
      <c r="D322" s="193" t="e">
        <f t="shared" ca="1" si="44"/>
        <v>#NAME?</v>
      </c>
      <c r="E322" s="194">
        <f t="shared" si="45"/>
        <v>4</v>
      </c>
      <c r="F322" s="46" t="e">
        <f t="shared" ca="1" si="43"/>
        <v>#NAME?</v>
      </c>
      <c r="G322" s="46" t="e">
        <f t="shared" ca="1" si="46"/>
        <v>#NAME?</v>
      </c>
      <c r="H322" s="47"/>
      <c r="I322" s="47"/>
      <c r="J322" s="47"/>
      <c r="K322" s="47"/>
      <c r="L322" s="54"/>
    </row>
    <row r="323" spans="1:12" ht="13.5" customHeight="1">
      <c r="A323" s="46"/>
      <c r="B323" s="75"/>
      <c r="C323" s="75"/>
      <c r="D323" s="193" t="e">
        <f t="shared" ca="1" si="44"/>
        <v>#NAME?</v>
      </c>
      <c r="E323" s="194">
        <f t="shared" si="45"/>
        <v>5</v>
      </c>
      <c r="F323" s="46" t="e">
        <f t="shared" ca="1" si="43"/>
        <v>#NAME?</v>
      </c>
      <c r="G323" s="46" t="e">
        <f t="shared" ca="1" si="46"/>
        <v>#NAME?</v>
      </c>
      <c r="H323" s="47"/>
      <c r="I323" s="47"/>
      <c r="J323" s="47"/>
      <c r="K323" s="47"/>
      <c r="L323" s="54"/>
    </row>
    <row r="324" spans="1:12" ht="13.5" customHeight="1">
      <c r="A324" s="46"/>
      <c r="B324" s="75"/>
      <c r="C324" s="75"/>
      <c r="D324" s="193" t="e">
        <f t="shared" ca="1" si="44"/>
        <v>#NAME?</v>
      </c>
      <c r="E324" s="194">
        <f t="shared" si="45"/>
        <v>6</v>
      </c>
      <c r="F324" s="46" t="e">
        <f t="shared" ca="1" si="43"/>
        <v>#NAME?</v>
      </c>
      <c r="G324" s="46" t="e">
        <f t="shared" ca="1" si="46"/>
        <v>#NAME?</v>
      </c>
      <c r="H324" s="47"/>
      <c r="I324" s="47"/>
      <c r="J324" s="47"/>
      <c r="K324" s="47"/>
      <c r="L324" s="54"/>
    </row>
    <row r="325" spans="1:12" ht="13.5" customHeight="1">
      <c r="A325" s="46"/>
      <c r="B325" s="75"/>
      <c r="C325" s="75"/>
      <c r="D325" s="193" t="e">
        <f t="shared" ca="1" si="44"/>
        <v>#NAME?</v>
      </c>
      <c r="E325" s="194">
        <f t="shared" si="45"/>
        <v>7</v>
      </c>
      <c r="F325" s="46" t="e">
        <f t="shared" ca="1" si="43"/>
        <v>#NAME?</v>
      </c>
      <c r="G325" s="46" t="e">
        <f t="shared" ca="1" si="46"/>
        <v>#NAME?</v>
      </c>
      <c r="H325" s="47"/>
      <c r="I325" s="47"/>
      <c r="J325" s="47"/>
      <c r="K325" s="47"/>
      <c r="L325" s="54"/>
    </row>
    <row r="326" spans="1:12" ht="13.5" customHeight="1">
      <c r="A326" s="46"/>
      <c r="B326" s="75"/>
      <c r="C326" s="75"/>
      <c r="D326" s="193" t="e">
        <f t="shared" ca="1" si="44"/>
        <v>#NAME?</v>
      </c>
      <c r="E326" s="194">
        <f t="shared" si="45"/>
        <v>8</v>
      </c>
      <c r="F326" s="46" t="e">
        <f t="shared" ca="1" si="43"/>
        <v>#NAME?</v>
      </c>
      <c r="G326" s="46" t="e">
        <f t="shared" ca="1" si="46"/>
        <v>#NAME?</v>
      </c>
      <c r="H326" s="47"/>
      <c r="I326" s="47"/>
      <c r="J326" s="47"/>
      <c r="K326" s="47"/>
      <c r="L326" s="54"/>
    </row>
    <row r="327" spans="1:12" ht="13.5" customHeight="1">
      <c r="A327" s="46"/>
      <c r="B327" s="75"/>
      <c r="C327" s="75"/>
      <c r="D327" s="193" t="e">
        <f t="shared" ca="1" si="44"/>
        <v>#NAME?</v>
      </c>
      <c r="E327" s="194">
        <f t="shared" si="45"/>
        <v>9</v>
      </c>
      <c r="F327" s="46" t="e">
        <f t="shared" ca="1" si="43"/>
        <v>#NAME?</v>
      </c>
      <c r="G327" s="46" t="e">
        <f t="shared" ca="1" si="46"/>
        <v>#NAME?</v>
      </c>
      <c r="H327" s="47"/>
      <c r="I327" s="47"/>
      <c r="J327" s="47"/>
      <c r="K327" s="47"/>
      <c r="L327" s="54"/>
    </row>
    <row r="328" spans="1:12" ht="13.5" customHeight="1">
      <c r="A328" s="46"/>
      <c r="B328" s="75"/>
      <c r="C328" s="75"/>
      <c r="D328" s="193" t="e">
        <f t="shared" ca="1" si="44"/>
        <v>#NAME?</v>
      </c>
      <c r="E328" s="194">
        <f t="shared" si="45"/>
        <v>10</v>
      </c>
      <c r="F328" s="46" t="e">
        <f t="shared" ca="1" si="43"/>
        <v>#NAME?</v>
      </c>
      <c r="G328" s="46" t="e">
        <f t="shared" ca="1" si="46"/>
        <v>#NAME?</v>
      </c>
      <c r="H328" s="47"/>
      <c r="I328" s="47"/>
      <c r="J328" s="47"/>
      <c r="K328" s="47"/>
      <c r="L328" s="54"/>
    </row>
    <row r="329" spans="1:12" ht="13.5" customHeight="1">
      <c r="A329" s="46"/>
      <c r="B329" s="75"/>
      <c r="C329" s="75"/>
      <c r="D329" s="193" t="e">
        <f t="shared" ca="1" si="44"/>
        <v>#NAME?</v>
      </c>
      <c r="E329" s="194">
        <f t="shared" si="45"/>
        <v>11</v>
      </c>
      <c r="F329" s="46" t="e">
        <f t="shared" ca="1" si="43"/>
        <v>#NAME?</v>
      </c>
      <c r="G329" s="46" t="e">
        <f t="shared" ca="1" si="46"/>
        <v>#NAME?</v>
      </c>
      <c r="H329" s="47"/>
      <c r="I329" s="47"/>
      <c r="J329" s="47"/>
      <c r="K329" s="47"/>
      <c r="L329" s="54"/>
    </row>
    <row r="330" spans="1:12" ht="13.5" customHeight="1">
      <c r="A330" s="46"/>
      <c r="B330" s="75"/>
      <c r="C330" s="75"/>
      <c r="D330" s="193" t="e">
        <f t="shared" ca="1" si="44"/>
        <v>#NAME?</v>
      </c>
      <c r="E330" s="194">
        <f t="shared" si="45"/>
        <v>12</v>
      </c>
      <c r="F330" s="46" t="e">
        <f t="shared" ca="1" si="43"/>
        <v>#NAME?</v>
      </c>
      <c r="G330" s="46" t="e">
        <f t="shared" ca="1" si="46"/>
        <v>#NAME?</v>
      </c>
      <c r="H330" s="47"/>
      <c r="I330" s="47"/>
      <c r="J330" s="47"/>
      <c r="K330" s="47"/>
      <c r="L330" s="54"/>
    </row>
    <row r="331" spans="1:12" ht="13.5" customHeight="1">
      <c r="A331" s="46"/>
      <c r="B331" s="47"/>
      <c r="C331" s="47"/>
      <c r="D331" s="193" t="e">
        <f t="shared" ca="1" si="44"/>
        <v>#NAME?</v>
      </c>
      <c r="E331" s="194">
        <f t="shared" si="45"/>
        <v>13</v>
      </c>
      <c r="F331" s="46" t="e">
        <f t="shared" ca="1" si="43"/>
        <v>#NAME?</v>
      </c>
      <c r="G331" s="46" t="e">
        <f t="shared" ca="1" si="46"/>
        <v>#NAME?</v>
      </c>
      <c r="H331" s="47"/>
      <c r="I331" s="47"/>
      <c r="J331" s="47"/>
      <c r="K331" s="47"/>
      <c r="L331" s="54"/>
    </row>
    <row r="332" spans="1:12" ht="13.5" customHeight="1">
      <c r="A332" s="46"/>
      <c r="B332" s="47"/>
      <c r="C332" s="47"/>
      <c r="D332" s="193" t="e">
        <f t="shared" ca="1" si="44"/>
        <v>#NAME?</v>
      </c>
      <c r="E332" s="194">
        <f t="shared" si="45"/>
        <v>14</v>
      </c>
      <c r="F332" s="46" t="e">
        <f t="shared" ca="1" si="43"/>
        <v>#NAME?</v>
      </c>
      <c r="G332" s="46" t="e">
        <f t="shared" ca="1" si="46"/>
        <v>#NAME?</v>
      </c>
      <c r="H332" s="47"/>
      <c r="I332" s="47"/>
      <c r="J332" s="47"/>
      <c r="K332" s="47"/>
      <c r="L332" s="54"/>
    </row>
    <row r="333" spans="1:12" ht="13.5" customHeight="1">
      <c r="A333" s="46"/>
      <c r="B333" s="47"/>
      <c r="C333" s="47"/>
      <c r="D333" s="193" t="e">
        <f t="shared" ca="1" si="44"/>
        <v>#NAME?</v>
      </c>
      <c r="E333" s="194">
        <f t="shared" si="45"/>
        <v>15</v>
      </c>
      <c r="F333" s="46" t="e">
        <f t="shared" ca="1" si="43"/>
        <v>#NAME?</v>
      </c>
      <c r="G333" s="46" t="e">
        <f t="shared" ca="1" si="46"/>
        <v>#NAME?</v>
      </c>
      <c r="H333" s="47"/>
      <c r="I333" s="47"/>
      <c r="J333" s="47"/>
      <c r="K333" s="47"/>
      <c r="L333" s="54"/>
    </row>
    <row r="334" spans="1:12" ht="13.5" customHeight="1">
      <c r="A334" s="46"/>
      <c r="B334" s="47"/>
      <c r="C334" s="47"/>
      <c r="D334" s="193" t="e">
        <f t="shared" ca="1" si="44"/>
        <v>#NAME?</v>
      </c>
      <c r="E334" s="194">
        <f t="shared" si="45"/>
        <v>16</v>
      </c>
      <c r="F334" s="46" t="e">
        <f t="shared" ca="1" si="43"/>
        <v>#NAME?</v>
      </c>
      <c r="G334" s="46" t="e">
        <f t="shared" ca="1" si="46"/>
        <v>#NAME?</v>
      </c>
      <c r="H334" s="47"/>
      <c r="I334" s="47"/>
      <c r="J334" s="47"/>
      <c r="K334" s="47"/>
      <c r="L334" s="54"/>
    </row>
    <row r="335" spans="1:12" ht="13.5" customHeight="1">
      <c r="A335" s="46"/>
      <c r="B335" s="47"/>
      <c r="C335" s="47"/>
      <c r="D335" s="193" t="e">
        <f t="shared" ca="1" si="44"/>
        <v>#NAME?</v>
      </c>
      <c r="E335" s="194">
        <f t="shared" si="45"/>
        <v>17</v>
      </c>
      <c r="F335" s="46" t="e">
        <f t="shared" ca="1" si="43"/>
        <v>#NAME?</v>
      </c>
      <c r="G335" s="46" t="e">
        <f t="shared" ca="1" si="46"/>
        <v>#NAME?</v>
      </c>
      <c r="H335" s="47"/>
      <c r="I335" s="47"/>
      <c r="J335" s="47"/>
      <c r="K335" s="47"/>
      <c r="L335" s="54"/>
    </row>
    <row r="336" spans="1:12" ht="13.5" customHeight="1">
      <c r="A336" s="46"/>
      <c r="B336" s="47"/>
      <c r="C336" s="47"/>
      <c r="D336" s="193" t="e">
        <f t="shared" ca="1" si="44"/>
        <v>#NAME?</v>
      </c>
      <c r="E336" s="194">
        <f t="shared" si="45"/>
        <v>18</v>
      </c>
      <c r="F336" s="46" t="e">
        <f t="shared" ca="1" si="43"/>
        <v>#NAME?</v>
      </c>
      <c r="G336" s="46" t="e">
        <f t="shared" ca="1" si="46"/>
        <v>#NAME?</v>
      </c>
      <c r="H336" s="47"/>
      <c r="I336" s="47"/>
      <c r="J336" s="47"/>
      <c r="K336" s="47"/>
      <c r="L336" s="54"/>
    </row>
    <row r="337" spans="1:12" ht="13.5" customHeight="1">
      <c r="A337" s="46"/>
      <c r="B337" s="47"/>
      <c r="C337" s="47"/>
      <c r="D337" s="193" t="e">
        <f t="shared" ca="1" si="44"/>
        <v>#NAME?</v>
      </c>
      <c r="E337" s="194">
        <f t="shared" si="45"/>
        <v>19</v>
      </c>
      <c r="F337" s="46" t="e">
        <f t="shared" ca="1" si="43"/>
        <v>#NAME?</v>
      </c>
      <c r="G337" s="46" t="e">
        <f t="shared" ca="1" si="46"/>
        <v>#NAME?</v>
      </c>
      <c r="H337" s="47"/>
      <c r="I337" s="47"/>
      <c r="J337" s="47"/>
      <c r="K337" s="47"/>
      <c r="L337" s="54"/>
    </row>
    <row r="338" spans="1:12" ht="13.5" customHeight="1">
      <c r="A338" s="46"/>
      <c r="B338" s="47"/>
      <c r="C338" s="47"/>
      <c r="D338" s="193" t="e">
        <f t="shared" ca="1" si="44"/>
        <v>#NAME?</v>
      </c>
      <c r="E338" s="194">
        <f t="shared" si="45"/>
        <v>20</v>
      </c>
      <c r="F338" s="46" t="e">
        <f t="shared" ca="1" si="43"/>
        <v>#NAME?</v>
      </c>
      <c r="G338" s="46" t="e">
        <f t="shared" ca="1" si="46"/>
        <v>#NAME?</v>
      </c>
      <c r="H338" s="47"/>
      <c r="I338" s="47"/>
      <c r="J338" s="47"/>
      <c r="K338" s="47"/>
      <c r="L338" s="54"/>
    </row>
    <row r="339" spans="1:12" ht="13.5" customHeight="1">
      <c r="A339" s="46"/>
      <c r="B339" s="47"/>
      <c r="C339" s="47"/>
      <c r="D339" s="193" t="e">
        <f t="shared" ca="1" si="44"/>
        <v>#NAME?</v>
      </c>
      <c r="E339" s="194">
        <f t="shared" si="45"/>
        <v>21</v>
      </c>
      <c r="F339" s="46" t="e">
        <f t="shared" ca="1" si="43"/>
        <v>#NAME?</v>
      </c>
      <c r="G339" s="46" t="e">
        <f t="shared" ca="1" si="46"/>
        <v>#NAME?</v>
      </c>
      <c r="H339" s="47"/>
      <c r="I339" s="47"/>
      <c r="J339" s="47"/>
      <c r="K339" s="47"/>
      <c r="L339" s="54"/>
    </row>
    <row r="340" spans="1:12" ht="13.5" customHeight="1">
      <c r="A340" s="46"/>
      <c r="B340" s="47"/>
      <c r="C340" s="47"/>
      <c r="D340" s="193" t="e">
        <f t="shared" ca="1" si="44"/>
        <v>#NAME?</v>
      </c>
      <c r="E340" s="194">
        <f t="shared" si="45"/>
        <v>22</v>
      </c>
      <c r="F340" s="46" t="e">
        <f t="shared" ca="1" si="43"/>
        <v>#NAME?</v>
      </c>
      <c r="G340" s="46" t="e">
        <f t="shared" ca="1" si="46"/>
        <v>#NAME?</v>
      </c>
      <c r="H340" s="47"/>
      <c r="I340" s="47"/>
      <c r="J340" s="47"/>
      <c r="K340" s="47"/>
      <c r="L340" s="54"/>
    </row>
    <row r="341" spans="1:12" ht="13.5" customHeight="1">
      <c r="A341" s="46"/>
      <c r="B341" s="47"/>
      <c r="C341" s="47"/>
      <c r="D341" s="193" t="e">
        <f t="shared" ca="1" si="44"/>
        <v>#NAME?</v>
      </c>
      <c r="E341" s="194">
        <f t="shared" si="45"/>
        <v>23</v>
      </c>
      <c r="F341" s="46" t="e">
        <f t="shared" ca="1" si="43"/>
        <v>#NAME?</v>
      </c>
      <c r="G341" s="46" t="e">
        <f t="shared" ca="1" si="46"/>
        <v>#NAME?</v>
      </c>
      <c r="H341" s="47"/>
      <c r="I341" s="47"/>
      <c r="J341" s="47"/>
      <c r="K341" s="47"/>
      <c r="L341" s="54"/>
    </row>
    <row r="342" spans="1:12" ht="13.5" customHeight="1">
      <c r="A342" s="46"/>
      <c r="B342" s="47"/>
      <c r="C342" s="47"/>
      <c r="D342" s="193" t="e">
        <f t="shared" ca="1" si="44"/>
        <v>#NAME?</v>
      </c>
      <c r="E342" s="194">
        <f t="shared" si="45"/>
        <v>24</v>
      </c>
      <c r="F342" s="46" t="e">
        <f t="shared" ca="1" si="43"/>
        <v>#NAME?</v>
      </c>
      <c r="G342" s="46" t="e">
        <f t="shared" ca="1" si="46"/>
        <v>#NAME?</v>
      </c>
      <c r="H342" s="47"/>
      <c r="I342" s="47"/>
      <c r="J342" s="47"/>
      <c r="K342" s="47"/>
      <c r="L342" s="54"/>
    </row>
    <row r="343" spans="1:12" ht="13.5" customHeight="1">
      <c r="A343" s="46"/>
      <c r="B343" s="47"/>
      <c r="C343" s="47"/>
      <c r="D343" s="193" t="e">
        <f t="shared" ca="1" si="44"/>
        <v>#NAME?</v>
      </c>
      <c r="E343" s="194">
        <f t="shared" si="45"/>
        <v>25</v>
      </c>
      <c r="F343" s="46" t="e">
        <f t="shared" ca="1" si="43"/>
        <v>#NAME?</v>
      </c>
      <c r="G343" s="46" t="e">
        <f t="shared" ca="1" si="46"/>
        <v>#NAME?</v>
      </c>
      <c r="H343" s="47"/>
      <c r="I343" s="47"/>
      <c r="J343" s="47"/>
      <c r="K343" s="47"/>
      <c r="L343" s="54"/>
    </row>
    <row r="344" spans="1:12" ht="13.5" customHeight="1">
      <c r="A344" s="46"/>
      <c r="B344" s="47"/>
      <c r="C344" s="47"/>
      <c r="D344" s="193" t="e">
        <f t="shared" ca="1" si="44"/>
        <v>#NAME?</v>
      </c>
      <c r="E344" s="194">
        <f t="shared" si="45"/>
        <v>26</v>
      </c>
      <c r="F344" s="46" t="e">
        <f t="shared" ca="1" si="43"/>
        <v>#NAME?</v>
      </c>
      <c r="G344" s="46" t="e">
        <f t="shared" ca="1" si="46"/>
        <v>#NAME?</v>
      </c>
      <c r="H344" s="47"/>
      <c r="I344" s="47"/>
      <c r="J344" s="47"/>
      <c r="K344" s="47"/>
      <c r="L344" s="54"/>
    </row>
    <row r="345" spans="1:12" ht="13.5" customHeight="1">
      <c r="A345" s="46"/>
      <c r="B345" s="47"/>
      <c r="C345" s="47"/>
      <c r="D345" s="193" t="e">
        <f t="shared" ca="1" si="44"/>
        <v>#NAME?</v>
      </c>
      <c r="E345" s="194">
        <f t="shared" si="45"/>
        <v>27</v>
      </c>
      <c r="F345" s="46" t="e">
        <f t="shared" ca="1" si="43"/>
        <v>#NAME?</v>
      </c>
      <c r="G345" s="46" t="e">
        <f t="shared" ca="1" si="46"/>
        <v>#NAME?</v>
      </c>
      <c r="H345" s="47"/>
      <c r="I345" s="47"/>
      <c r="J345" s="47"/>
      <c r="K345" s="47"/>
      <c r="L345" s="54"/>
    </row>
    <row r="346" spans="1:12" ht="13.5" customHeight="1">
      <c r="A346" s="46"/>
      <c r="B346" s="47"/>
      <c r="C346" s="47"/>
      <c r="D346" s="193" t="e">
        <f t="shared" ca="1" si="44"/>
        <v>#NAME?</v>
      </c>
      <c r="E346" s="194">
        <f t="shared" si="45"/>
        <v>28</v>
      </c>
      <c r="F346" s="46" t="e">
        <f t="shared" ca="1" si="43"/>
        <v>#NAME?</v>
      </c>
      <c r="G346" s="46" t="e">
        <f t="shared" ca="1" si="46"/>
        <v>#NAME?</v>
      </c>
      <c r="H346" s="47"/>
      <c r="I346" s="47"/>
      <c r="J346" s="47"/>
      <c r="K346" s="47"/>
      <c r="L346" s="54"/>
    </row>
    <row r="347" spans="1:12" ht="13.5" customHeight="1">
      <c r="A347" s="46"/>
      <c r="B347" s="47"/>
      <c r="C347" s="47"/>
      <c r="D347" s="193" t="e">
        <f t="shared" ca="1" si="44"/>
        <v>#NAME?</v>
      </c>
      <c r="E347" s="194">
        <f t="shared" si="45"/>
        <v>29</v>
      </c>
      <c r="F347" s="46" t="e">
        <f t="shared" ca="1" si="43"/>
        <v>#NAME?</v>
      </c>
      <c r="G347" s="46" t="e">
        <f t="shared" ca="1" si="46"/>
        <v>#NAME?</v>
      </c>
      <c r="H347" s="47"/>
      <c r="I347" s="47"/>
      <c r="J347" s="47"/>
      <c r="K347" s="47"/>
      <c r="L347" s="54"/>
    </row>
    <row r="348" spans="1:12" ht="13.5" customHeight="1">
      <c r="A348" s="46"/>
      <c r="B348" s="47"/>
      <c r="C348" s="47"/>
      <c r="D348" s="193" t="e">
        <f t="shared" ca="1" si="44"/>
        <v>#NAME?</v>
      </c>
      <c r="E348" s="194">
        <f t="shared" si="45"/>
        <v>30</v>
      </c>
      <c r="F348" s="46" t="e">
        <f t="shared" ca="1" si="43"/>
        <v>#NAME?</v>
      </c>
      <c r="G348" s="46" t="e">
        <f t="shared" ca="1" si="46"/>
        <v>#NAME?</v>
      </c>
      <c r="H348" s="47"/>
      <c r="I348" s="47"/>
      <c r="J348" s="47"/>
      <c r="K348" s="47"/>
      <c r="L348" s="54"/>
    </row>
    <row r="349" spans="1:12" ht="13.5" customHeight="1">
      <c r="A349" s="46"/>
      <c r="B349" s="47"/>
      <c r="C349" s="47"/>
      <c r="D349" s="193" t="e">
        <f t="shared" ca="1" si="44"/>
        <v>#NAME?</v>
      </c>
      <c r="E349" s="194">
        <f t="shared" si="45"/>
        <v>31</v>
      </c>
      <c r="F349" s="46" t="e">
        <f t="shared" ca="1" si="43"/>
        <v>#NAME?</v>
      </c>
      <c r="G349" s="46" t="e">
        <f t="shared" ca="1" si="46"/>
        <v>#NAME?</v>
      </c>
      <c r="H349" s="47"/>
      <c r="I349" s="47"/>
      <c r="J349" s="47"/>
      <c r="K349" s="47"/>
      <c r="L349" s="54"/>
    </row>
    <row r="350" spans="1:12" ht="13.5" customHeight="1">
      <c r="A350" s="46"/>
      <c r="B350" s="47"/>
      <c r="C350" s="47"/>
      <c r="D350" s="193" t="e">
        <f t="shared" ca="1" si="44"/>
        <v>#NAME?</v>
      </c>
      <c r="E350" s="194">
        <f t="shared" si="45"/>
        <v>32</v>
      </c>
      <c r="F350" s="46" t="e">
        <f t="shared" ca="1" si="43"/>
        <v>#NAME?</v>
      </c>
      <c r="G350" s="46" t="e">
        <f t="shared" ca="1" si="46"/>
        <v>#NAME?</v>
      </c>
      <c r="H350" s="47"/>
      <c r="I350" s="47"/>
      <c r="J350" s="47"/>
      <c r="K350" s="47"/>
      <c r="L350" s="54"/>
    </row>
    <row r="351" spans="1:12" ht="13.5" customHeight="1">
      <c r="A351" s="46"/>
      <c r="B351" s="47"/>
      <c r="C351" s="47"/>
      <c r="D351" s="193" t="e">
        <f t="shared" ca="1" si="44"/>
        <v>#NAME?</v>
      </c>
      <c r="E351" s="194">
        <f t="shared" si="45"/>
        <v>33</v>
      </c>
      <c r="F351" s="46" t="e">
        <f t="shared" ca="1" si="43"/>
        <v>#NAME?</v>
      </c>
      <c r="G351" s="46" t="e">
        <f t="shared" ca="1" si="46"/>
        <v>#NAME?</v>
      </c>
      <c r="H351" s="47"/>
      <c r="I351" s="47"/>
      <c r="J351" s="47"/>
      <c r="K351" s="47"/>
      <c r="L351" s="54"/>
    </row>
    <row r="352" spans="1:12" ht="13.5" customHeight="1">
      <c r="A352" s="46"/>
      <c r="B352" s="47"/>
      <c r="C352" s="47"/>
      <c r="D352" s="193" t="e">
        <f t="shared" ca="1" si="44"/>
        <v>#NAME?</v>
      </c>
      <c r="E352" s="194">
        <f t="shared" si="45"/>
        <v>34</v>
      </c>
      <c r="F352" s="46" t="e">
        <f t="shared" ca="1" si="43"/>
        <v>#NAME?</v>
      </c>
      <c r="G352" s="46" t="e">
        <f t="shared" ca="1" si="46"/>
        <v>#NAME?</v>
      </c>
      <c r="H352" s="47"/>
      <c r="I352" s="47"/>
      <c r="J352" s="47"/>
      <c r="K352" s="47"/>
      <c r="L352" s="54"/>
    </row>
    <row r="353" spans="1:12" ht="13.5" customHeight="1">
      <c r="A353" s="46"/>
      <c r="B353" s="47"/>
      <c r="C353" s="47"/>
      <c r="D353" s="193" t="e">
        <f t="shared" ca="1" si="44"/>
        <v>#NAME?</v>
      </c>
      <c r="E353" s="194">
        <f t="shared" si="45"/>
        <v>35</v>
      </c>
      <c r="F353" s="46" t="e">
        <f t="shared" ca="1" si="43"/>
        <v>#NAME?</v>
      </c>
      <c r="G353" s="46" t="e">
        <f t="shared" ca="1" si="46"/>
        <v>#NAME?</v>
      </c>
      <c r="H353" s="47"/>
      <c r="I353" s="47"/>
      <c r="J353" s="47"/>
      <c r="K353" s="47"/>
      <c r="L353" s="54"/>
    </row>
    <row r="354" spans="1:12" ht="13.5" customHeight="1">
      <c r="A354" s="46"/>
      <c r="B354" s="47"/>
      <c r="C354" s="47"/>
      <c r="D354" s="193" t="e">
        <f t="shared" ca="1" si="44"/>
        <v>#NAME?</v>
      </c>
      <c r="E354" s="194">
        <f t="shared" si="45"/>
        <v>36</v>
      </c>
      <c r="F354" s="46" t="e">
        <f t="shared" ca="1" si="43"/>
        <v>#NAME?</v>
      </c>
      <c r="G354" s="46" t="e">
        <f t="shared" ca="1" si="46"/>
        <v>#NAME?</v>
      </c>
      <c r="H354" s="47"/>
      <c r="I354" s="47"/>
      <c r="J354" s="47"/>
      <c r="K354" s="47"/>
      <c r="L354" s="54"/>
    </row>
    <row r="355" spans="1:12" ht="13.5" customHeight="1">
      <c r="A355" s="46"/>
      <c r="B355" s="47"/>
      <c r="C355" s="47"/>
      <c r="D355" s="193" t="e">
        <f t="shared" ca="1" si="44"/>
        <v>#NAME?</v>
      </c>
      <c r="E355" s="194">
        <f t="shared" si="45"/>
        <v>37</v>
      </c>
      <c r="F355" s="46" t="e">
        <f t="shared" ca="1" si="43"/>
        <v>#NAME?</v>
      </c>
      <c r="G355" s="46" t="e">
        <f t="shared" ca="1" si="46"/>
        <v>#NAME?</v>
      </c>
      <c r="H355" s="47"/>
      <c r="I355" s="47"/>
      <c r="J355" s="47"/>
      <c r="K355" s="47"/>
      <c r="L355" s="54"/>
    </row>
    <row r="356" spans="1:12" ht="13.5" customHeight="1">
      <c r="A356" s="46"/>
      <c r="B356" s="47"/>
      <c r="C356" s="47"/>
      <c r="D356" s="193" t="e">
        <f t="shared" ca="1" si="44"/>
        <v>#NAME?</v>
      </c>
      <c r="E356" s="194">
        <f t="shared" si="45"/>
        <v>38</v>
      </c>
      <c r="F356" s="46" t="e">
        <f t="shared" ca="1" si="43"/>
        <v>#NAME?</v>
      </c>
      <c r="G356" s="46" t="e">
        <f t="shared" ca="1" si="46"/>
        <v>#NAME?</v>
      </c>
      <c r="H356" s="47"/>
      <c r="I356" s="47"/>
      <c r="J356" s="47"/>
      <c r="K356" s="47"/>
      <c r="L356" s="54"/>
    </row>
    <row r="357" spans="1:12" ht="13.5" customHeight="1">
      <c r="A357" s="46"/>
      <c r="B357" s="47"/>
      <c r="C357" s="47"/>
      <c r="D357" s="193" t="e">
        <f t="shared" ca="1" si="44"/>
        <v>#NAME?</v>
      </c>
      <c r="E357" s="194">
        <f t="shared" si="45"/>
        <v>39</v>
      </c>
      <c r="F357" s="46" t="e">
        <f t="shared" ca="1" si="43"/>
        <v>#NAME?</v>
      </c>
      <c r="G357" s="46" t="e">
        <f t="shared" ca="1" si="46"/>
        <v>#NAME?</v>
      </c>
      <c r="H357" s="47"/>
      <c r="I357" s="47"/>
      <c r="J357" s="47"/>
      <c r="K357" s="47"/>
      <c r="L357" s="54"/>
    </row>
    <row r="358" spans="1:12" ht="13.5" customHeight="1">
      <c r="A358" s="46"/>
      <c r="B358" s="47"/>
      <c r="C358" s="47"/>
      <c r="D358" s="193" t="e">
        <f t="shared" ca="1" si="44"/>
        <v>#NAME?</v>
      </c>
      <c r="E358" s="194">
        <f t="shared" si="45"/>
        <v>40</v>
      </c>
      <c r="F358" s="46" t="e">
        <f t="shared" ca="1" si="43"/>
        <v>#NAME?</v>
      </c>
      <c r="G358" s="46" t="e">
        <f t="shared" ca="1" si="46"/>
        <v>#NAME?</v>
      </c>
      <c r="H358" s="47"/>
      <c r="I358" s="47"/>
      <c r="J358" s="47"/>
      <c r="K358" s="47"/>
      <c r="L358" s="54"/>
    </row>
    <row r="359" spans="1:12" ht="13.5" customHeight="1">
      <c r="A359" s="46"/>
      <c r="B359" s="47"/>
      <c r="C359" s="47"/>
      <c r="D359" s="193" t="e">
        <f t="shared" ca="1" si="44"/>
        <v>#NAME?</v>
      </c>
      <c r="E359" s="194">
        <f t="shared" si="45"/>
        <v>41</v>
      </c>
      <c r="F359" s="46" t="e">
        <f t="shared" ca="1" si="43"/>
        <v>#NAME?</v>
      </c>
      <c r="G359" s="46" t="e">
        <f t="shared" ca="1" si="46"/>
        <v>#NAME?</v>
      </c>
      <c r="H359" s="47"/>
      <c r="I359" s="47"/>
      <c r="J359" s="47"/>
      <c r="K359" s="47"/>
      <c r="L359" s="54"/>
    </row>
    <row r="360" spans="1:12" ht="13.5" customHeight="1">
      <c r="A360" s="46"/>
      <c r="B360" s="47"/>
      <c r="C360" s="47"/>
      <c r="D360" s="193" t="e">
        <f t="shared" ca="1" si="44"/>
        <v>#NAME?</v>
      </c>
      <c r="E360" s="194">
        <f t="shared" si="45"/>
        <v>42</v>
      </c>
      <c r="F360" s="46" t="e">
        <f t="shared" ca="1" si="43"/>
        <v>#NAME?</v>
      </c>
      <c r="G360" s="46" t="e">
        <f t="shared" ca="1" si="46"/>
        <v>#NAME?</v>
      </c>
      <c r="H360" s="47"/>
      <c r="I360" s="47"/>
      <c r="J360" s="47"/>
      <c r="K360" s="47"/>
      <c r="L360" s="54"/>
    </row>
    <row r="361" spans="1:12" ht="13.5" customHeight="1">
      <c r="A361" s="46"/>
      <c r="B361" s="47"/>
      <c r="C361" s="47"/>
      <c r="D361" s="193" t="e">
        <f t="shared" ca="1" si="44"/>
        <v>#NAME?</v>
      </c>
      <c r="E361" s="194">
        <f t="shared" si="45"/>
        <v>43</v>
      </c>
      <c r="F361" s="46" t="e">
        <f t="shared" ca="1" si="43"/>
        <v>#NAME?</v>
      </c>
      <c r="G361" s="46" t="e">
        <f t="shared" ca="1" si="46"/>
        <v>#NAME?</v>
      </c>
      <c r="H361" s="47"/>
      <c r="I361" s="47"/>
      <c r="J361" s="47"/>
      <c r="K361" s="47"/>
      <c r="L361" s="54"/>
    </row>
    <row r="362" spans="1:12" ht="13.5" customHeight="1">
      <c r="A362" s="46"/>
      <c r="B362" s="47"/>
      <c r="C362" s="47"/>
      <c r="D362" s="193" t="e">
        <f t="shared" ca="1" si="44"/>
        <v>#NAME?</v>
      </c>
      <c r="E362" s="194">
        <f t="shared" si="45"/>
        <v>44</v>
      </c>
      <c r="F362" s="46" t="e">
        <f t="shared" ca="1" si="43"/>
        <v>#NAME?</v>
      </c>
      <c r="G362" s="46" t="e">
        <f t="shared" ca="1" si="46"/>
        <v>#NAME?</v>
      </c>
      <c r="H362" s="47"/>
      <c r="I362" s="47"/>
      <c r="J362" s="47"/>
      <c r="K362" s="47"/>
      <c r="L362" s="54"/>
    </row>
    <row r="363" spans="1:12" ht="13.5" customHeight="1">
      <c r="A363" s="46"/>
      <c r="B363" s="47"/>
      <c r="C363" s="47"/>
      <c r="D363" s="193" t="e">
        <f t="shared" ca="1" si="44"/>
        <v>#NAME?</v>
      </c>
      <c r="E363" s="194">
        <f t="shared" si="45"/>
        <v>45</v>
      </c>
      <c r="F363" s="46" t="e">
        <f t="shared" ca="1" si="43"/>
        <v>#NAME?</v>
      </c>
      <c r="G363" s="46" t="e">
        <f t="shared" ca="1" si="46"/>
        <v>#NAME?</v>
      </c>
      <c r="H363" s="47"/>
      <c r="I363" s="47"/>
      <c r="J363" s="47"/>
      <c r="K363" s="47"/>
      <c r="L363" s="54"/>
    </row>
    <row r="364" spans="1:12" ht="13.5" customHeight="1">
      <c r="A364" s="46"/>
      <c r="B364" s="47"/>
      <c r="C364" s="47"/>
      <c r="D364" s="193" t="e">
        <f t="shared" ca="1" si="44"/>
        <v>#NAME?</v>
      </c>
      <c r="E364" s="194">
        <f t="shared" si="45"/>
        <v>46</v>
      </c>
      <c r="F364" s="46" t="e">
        <f t="shared" ca="1" si="43"/>
        <v>#NAME?</v>
      </c>
      <c r="G364" s="46" t="e">
        <f t="shared" ca="1" si="46"/>
        <v>#NAME?</v>
      </c>
      <c r="H364" s="47"/>
      <c r="I364" s="47"/>
      <c r="J364" s="47"/>
      <c r="K364" s="47"/>
      <c r="L364" s="54"/>
    </row>
    <row r="365" spans="1:12" ht="13.5" customHeight="1">
      <c r="A365" s="46"/>
      <c r="B365" s="47"/>
      <c r="C365" s="47"/>
      <c r="D365" s="193" t="e">
        <f t="shared" ca="1" si="44"/>
        <v>#NAME?</v>
      </c>
      <c r="E365" s="194">
        <f t="shared" si="45"/>
        <v>47</v>
      </c>
      <c r="F365" s="46" t="e">
        <f t="shared" ca="1" si="43"/>
        <v>#NAME?</v>
      </c>
      <c r="G365" s="46" t="e">
        <f t="shared" ca="1" si="46"/>
        <v>#NAME?</v>
      </c>
      <c r="H365" s="47"/>
      <c r="I365" s="47"/>
      <c r="J365" s="47"/>
      <c r="K365" s="47"/>
      <c r="L365" s="54"/>
    </row>
    <row r="366" spans="1:12" ht="13.5" customHeight="1">
      <c r="A366" s="46"/>
      <c r="B366" s="47"/>
      <c r="C366" s="47"/>
      <c r="D366" s="193" t="e">
        <f t="shared" ca="1" si="44"/>
        <v>#NAME?</v>
      </c>
      <c r="E366" s="194">
        <f t="shared" si="45"/>
        <v>48</v>
      </c>
      <c r="F366" s="46" t="e">
        <f t="shared" ca="1" si="43"/>
        <v>#NAME?</v>
      </c>
      <c r="G366" s="46" t="e">
        <f t="shared" ca="1" si="46"/>
        <v>#NAME?</v>
      </c>
      <c r="H366" s="47"/>
      <c r="I366" s="47"/>
      <c r="J366" s="47"/>
      <c r="K366" s="47"/>
      <c r="L366" s="54"/>
    </row>
    <row r="367" spans="1:12" ht="13.5" customHeight="1">
      <c r="A367" s="46"/>
      <c r="B367" s="47"/>
      <c r="C367" s="47"/>
      <c r="D367" s="193" t="e">
        <f t="shared" ca="1" si="44"/>
        <v>#NAME?</v>
      </c>
      <c r="E367" s="194">
        <f t="shared" si="45"/>
        <v>49</v>
      </c>
      <c r="F367" s="46" t="e">
        <f t="shared" ca="1" si="43"/>
        <v>#NAME?</v>
      </c>
      <c r="G367" s="46" t="e">
        <f t="shared" ca="1" si="46"/>
        <v>#NAME?</v>
      </c>
      <c r="H367" s="47"/>
      <c r="I367" s="47"/>
      <c r="J367" s="47"/>
      <c r="K367" s="47"/>
      <c r="L367" s="54"/>
    </row>
    <row r="368" spans="1:12" ht="13.5" customHeight="1">
      <c r="A368" s="46"/>
      <c r="B368" s="47"/>
      <c r="C368" s="47"/>
      <c r="D368" s="193" t="e">
        <f t="shared" ca="1" si="44"/>
        <v>#NAME?</v>
      </c>
      <c r="E368" s="194">
        <f t="shared" si="45"/>
        <v>50</v>
      </c>
      <c r="F368" s="46" t="e">
        <f t="shared" ca="1" si="43"/>
        <v>#NAME?</v>
      </c>
      <c r="G368" s="46" t="e">
        <f t="shared" ca="1" si="46"/>
        <v>#NAME?</v>
      </c>
      <c r="H368" s="47"/>
      <c r="I368" s="47"/>
      <c r="J368" s="47"/>
      <c r="K368" s="47"/>
      <c r="L368" s="54"/>
    </row>
    <row r="369" spans="1:12" ht="13.5" customHeight="1">
      <c r="A369" s="46"/>
      <c r="B369" s="47"/>
      <c r="C369" s="47"/>
      <c r="D369" s="193" t="e">
        <f t="shared" ca="1" si="44"/>
        <v>#NAME?</v>
      </c>
      <c r="E369" s="194">
        <f t="shared" si="45"/>
        <v>51</v>
      </c>
      <c r="F369" s="46" t="e">
        <f t="shared" ca="1" si="43"/>
        <v>#NAME?</v>
      </c>
      <c r="G369" s="46" t="e">
        <f t="shared" ca="1" si="46"/>
        <v>#NAME?</v>
      </c>
      <c r="H369" s="47"/>
      <c r="I369" s="47"/>
      <c r="J369" s="47"/>
      <c r="K369" s="47"/>
      <c r="L369" s="54"/>
    </row>
    <row r="370" spans="1:12" ht="13.5" customHeight="1">
      <c r="A370" s="46"/>
      <c r="B370" s="47"/>
      <c r="C370" s="47"/>
      <c r="D370" s="193" t="e">
        <f t="shared" ca="1" si="44"/>
        <v>#NAME?</v>
      </c>
      <c r="E370" s="194">
        <f t="shared" si="45"/>
        <v>52</v>
      </c>
      <c r="F370" s="46" t="e">
        <f t="shared" ca="1" si="43"/>
        <v>#NAME?</v>
      </c>
      <c r="G370" s="46" t="e">
        <f t="shared" ca="1" si="46"/>
        <v>#NAME?</v>
      </c>
      <c r="H370" s="47"/>
      <c r="I370" s="47"/>
      <c r="J370" s="47"/>
      <c r="K370" s="47"/>
      <c r="L370" s="54"/>
    </row>
    <row r="371" spans="1:12" ht="13.5" customHeight="1">
      <c r="A371" s="46"/>
      <c r="B371" s="47"/>
      <c r="C371" s="47"/>
      <c r="D371" s="193" t="e">
        <f t="shared" ca="1" si="44"/>
        <v>#NAME?</v>
      </c>
      <c r="E371" s="194">
        <f t="shared" si="45"/>
        <v>53</v>
      </c>
      <c r="F371" s="46" t="e">
        <f t="shared" ca="1" si="43"/>
        <v>#NAME?</v>
      </c>
      <c r="G371" s="46" t="e">
        <f t="shared" ca="1" si="46"/>
        <v>#NAME?</v>
      </c>
      <c r="H371" s="47"/>
      <c r="I371" s="47"/>
      <c r="J371" s="47"/>
      <c r="K371" s="47"/>
      <c r="L371" s="54"/>
    </row>
    <row r="372" spans="1:12" ht="13.5" customHeight="1">
      <c r="A372" s="46"/>
      <c r="B372" s="47"/>
      <c r="C372" s="47"/>
      <c r="D372" s="193" t="e">
        <f t="shared" ca="1" si="44"/>
        <v>#NAME?</v>
      </c>
      <c r="E372" s="194">
        <f t="shared" si="45"/>
        <v>54</v>
      </c>
      <c r="F372" s="46" t="e">
        <f t="shared" ca="1" si="43"/>
        <v>#NAME?</v>
      </c>
      <c r="G372" s="46" t="e">
        <f t="shared" ca="1" si="46"/>
        <v>#NAME?</v>
      </c>
      <c r="H372" s="47"/>
      <c r="I372" s="47"/>
      <c r="J372" s="47"/>
      <c r="K372" s="47"/>
      <c r="L372" s="54"/>
    </row>
    <row r="373" spans="1:12" ht="13.5" customHeight="1">
      <c r="A373" s="46"/>
      <c r="B373" s="47"/>
      <c r="C373" s="47"/>
      <c r="D373" s="193" t="e">
        <f t="shared" ca="1" si="44"/>
        <v>#NAME?</v>
      </c>
      <c r="E373" s="194">
        <f t="shared" si="45"/>
        <v>55</v>
      </c>
      <c r="F373" s="46" t="e">
        <f t="shared" ca="1" si="43"/>
        <v>#NAME?</v>
      </c>
      <c r="G373" s="46" t="e">
        <f t="shared" ca="1" si="46"/>
        <v>#NAME?</v>
      </c>
      <c r="H373" s="47"/>
      <c r="I373" s="47"/>
      <c r="J373" s="47"/>
      <c r="K373" s="47"/>
      <c r="L373" s="54"/>
    </row>
    <row r="374" spans="1:12" ht="13.5" customHeight="1">
      <c r="A374" s="46"/>
      <c r="B374" s="47"/>
      <c r="C374" s="47"/>
      <c r="D374" s="193" t="e">
        <f t="shared" ca="1" si="44"/>
        <v>#NAME?</v>
      </c>
      <c r="E374" s="194">
        <f t="shared" si="45"/>
        <v>56</v>
      </c>
      <c r="F374" s="46" t="e">
        <f t="shared" ca="1" si="43"/>
        <v>#NAME?</v>
      </c>
      <c r="G374" s="46" t="e">
        <f t="shared" ca="1" si="46"/>
        <v>#NAME?</v>
      </c>
      <c r="H374" s="47"/>
      <c r="I374" s="47"/>
      <c r="J374" s="47"/>
      <c r="K374" s="47"/>
      <c r="L374" s="54"/>
    </row>
    <row r="375" spans="1:12" ht="13.5" customHeight="1">
      <c r="A375" s="46"/>
      <c r="B375" s="47"/>
      <c r="C375" s="47"/>
      <c r="D375" s="193" t="e">
        <f t="shared" ca="1" si="44"/>
        <v>#NAME?</v>
      </c>
      <c r="E375" s="194">
        <f t="shared" si="45"/>
        <v>57</v>
      </c>
      <c r="F375" s="46" t="e">
        <f t="shared" ca="1" si="43"/>
        <v>#NAME?</v>
      </c>
      <c r="G375" s="46" t="e">
        <f t="shared" ca="1" si="46"/>
        <v>#NAME?</v>
      </c>
      <c r="H375" s="47"/>
      <c r="I375" s="47"/>
      <c r="J375" s="47"/>
      <c r="K375" s="47"/>
      <c r="L375" s="54"/>
    </row>
    <row r="376" spans="1:12" ht="13.5" customHeight="1">
      <c r="A376" s="46"/>
      <c r="B376" s="47"/>
      <c r="C376" s="47"/>
      <c r="D376" s="193" t="e">
        <f t="shared" ca="1" si="44"/>
        <v>#NAME?</v>
      </c>
      <c r="E376" s="194">
        <f t="shared" si="45"/>
        <v>58</v>
      </c>
      <c r="F376" s="46" t="e">
        <f t="shared" ca="1" si="43"/>
        <v>#NAME?</v>
      </c>
      <c r="G376" s="46" t="e">
        <f t="shared" ca="1" si="46"/>
        <v>#NAME?</v>
      </c>
      <c r="H376" s="47"/>
      <c r="I376" s="47"/>
      <c r="J376" s="47"/>
      <c r="K376" s="47"/>
      <c r="L376" s="54"/>
    </row>
    <row r="377" spans="1:12" ht="13.5" customHeight="1">
      <c r="A377" s="46"/>
      <c r="B377" s="47"/>
      <c r="C377" s="47"/>
      <c r="D377" s="193" t="e">
        <f t="shared" ca="1" si="44"/>
        <v>#NAME?</v>
      </c>
      <c r="E377" s="194">
        <f t="shared" si="45"/>
        <v>59</v>
      </c>
      <c r="F377" s="46" t="e">
        <f t="shared" ca="1" si="43"/>
        <v>#NAME?</v>
      </c>
      <c r="G377" s="46" t="e">
        <f t="shared" ca="1" si="46"/>
        <v>#NAME?</v>
      </c>
      <c r="H377" s="47"/>
      <c r="I377" s="47"/>
      <c r="J377" s="47"/>
      <c r="K377" s="47"/>
      <c r="L377" s="54"/>
    </row>
    <row r="378" spans="1:12" ht="13.5" customHeight="1">
      <c r="A378" s="46"/>
      <c r="B378" s="47"/>
      <c r="C378" s="47"/>
      <c r="D378" s="193" t="e">
        <f t="shared" ca="1" si="44"/>
        <v>#NAME?</v>
      </c>
      <c r="E378" s="194">
        <f t="shared" si="45"/>
        <v>60</v>
      </c>
      <c r="F378" s="46" t="e">
        <f t="shared" ca="1" si="43"/>
        <v>#NAME?</v>
      </c>
      <c r="G378" s="46" t="e">
        <f t="shared" ca="1" si="46"/>
        <v>#NAME?</v>
      </c>
      <c r="H378" s="47"/>
      <c r="I378" s="47"/>
      <c r="J378" s="47"/>
      <c r="K378" s="47"/>
      <c r="L378" s="54"/>
    </row>
    <row r="379" spans="1:12" ht="13.5" customHeight="1">
      <c r="A379" s="46"/>
      <c r="B379" s="47"/>
      <c r="C379" s="47"/>
      <c r="D379" s="193" t="e">
        <f t="shared" ca="1" si="44"/>
        <v>#NAME?</v>
      </c>
      <c r="E379" s="194">
        <f t="shared" si="45"/>
        <v>61</v>
      </c>
      <c r="F379" s="46" t="e">
        <f t="shared" ca="1" si="43"/>
        <v>#NAME?</v>
      </c>
      <c r="G379" s="46" t="e">
        <f t="shared" ca="1" si="46"/>
        <v>#NAME?</v>
      </c>
      <c r="H379" s="47"/>
      <c r="I379" s="47"/>
      <c r="J379" s="47"/>
      <c r="K379" s="47"/>
      <c r="L379" s="54"/>
    </row>
    <row r="380" spans="1:12" ht="13.5" customHeight="1">
      <c r="A380" s="46"/>
      <c r="B380" s="47"/>
      <c r="C380" s="47"/>
      <c r="D380" s="193" t="e">
        <f t="shared" ca="1" si="44"/>
        <v>#NAME?</v>
      </c>
      <c r="E380" s="194">
        <f t="shared" si="45"/>
        <v>62</v>
      </c>
      <c r="F380" s="46" t="e">
        <f t="shared" ca="1" si="43"/>
        <v>#NAME?</v>
      </c>
      <c r="G380" s="46" t="e">
        <f t="shared" ca="1" si="46"/>
        <v>#NAME?</v>
      </c>
      <c r="H380" s="47"/>
      <c r="I380" s="47"/>
      <c r="J380" s="47"/>
      <c r="K380" s="47"/>
      <c r="L380" s="54"/>
    </row>
    <row r="381" spans="1:12" ht="13.5" customHeight="1">
      <c r="A381" s="46"/>
      <c r="B381" s="47"/>
      <c r="C381" s="47"/>
      <c r="D381" s="193" t="e">
        <f t="shared" ca="1" si="44"/>
        <v>#NAME?</v>
      </c>
      <c r="E381" s="194">
        <f t="shared" si="45"/>
        <v>63</v>
      </c>
      <c r="F381" s="46" t="e">
        <f t="shared" ca="1" si="43"/>
        <v>#NAME?</v>
      </c>
      <c r="G381" s="46" t="e">
        <f t="shared" ca="1" si="46"/>
        <v>#NAME?</v>
      </c>
      <c r="H381" s="47"/>
      <c r="I381" s="47"/>
      <c r="J381" s="47"/>
      <c r="K381" s="47"/>
      <c r="L381" s="54"/>
    </row>
    <row r="382" spans="1:12" ht="13.5" customHeight="1">
      <c r="A382" s="46"/>
      <c r="B382" s="47"/>
      <c r="C382" s="47"/>
      <c r="D382" s="193" t="e">
        <f t="shared" ca="1" si="44"/>
        <v>#NAME?</v>
      </c>
      <c r="E382" s="194">
        <f t="shared" si="45"/>
        <v>64</v>
      </c>
      <c r="F382" s="46" t="e">
        <f t="shared" ca="1" si="43"/>
        <v>#NAME?</v>
      </c>
      <c r="G382" s="46" t="e">
        <f t="shared" ca="1" si="46"/>
        <v>#NAME?</v>
      </c>
      <c r="H382" s="47"/>
      <c r="I382" s="47"/>
      <c r="J382" s="47"/>
      <c r="K382" s="47"/>
      <c r="L382" s="54"/>
    </row>
    <row r="383" spans="1:12" ht="13.5" customHeight="1">
      <c r="A383" s="46"/>
      <c r="B383" s="47"/>
      <c r="C383" s="47"/>
      <c r="D383" s="193" t="e">
        <f t="shared" ca="1" si="44"/>
        <v>#NAME?</v>
      </c>
      <c r="E383" s="194">
        <f t="shared" si="45"/>
        <v>65</v>
      </c>
      <c r="F383" s="46" t="e">
        <f t="shared" ref="F383:F407" ca="1" si="47">IFERROR(geteilt(D383,"#",1)*1,geteilt(D383,"#",1))</f>
        <v>#NAME?</v>
      </c>
      <c r="G383" s="46" t="e">
        <f t="shared" ca="1" si="46"/>
        <v>#NAME?</v>
      </c>
      <c r="H383" s="47"/>
      <c r="I383" s="47"/>
      <c r="J383" s="47"/>
      <c r="K383" s="47"/>
      <c r="L383" s="54"/>
    </row>
    <row r="384" spans="1:12" ht="13.5" customHeight="1">
      <c r="A384" s="46"/>
      <c r="B384" s="47"/>
      <c r="C384" s="47"/>
      <c r="D384" s="193" t="e">
        <f t="shared" ref="D384:D407" ca="1" si="48">geteilt(B$319,"$",E384)</f>
        <v>#NAME?</v>
      </c>
      <c r="E384" s="194">
        <f t="shared" si="45"/>
        <v>66</v>
      </c>
      <c r="F384" s="46" t="e">
        <f t="shared" ca="1" si="47"/>
        <v>#NAME?</v>
      </c>
      <c r="G384" s="46" t="e">
        <f t="shared" ca="1" si="46"/>
        <v>#NAME?</v>
      </c>
      <c r="H384" s="47"/>
      <c r="I384" s="47"/>
      <c r="J384" s="47"/>
      <c r="K384" s="47"/>
      <c r="L384" s="54"/>
    </row>
    <row r="385" spans="1:12" ht="13.5" customHeight="1">
      <c r="A385" s="46"/>
      <c r="B385" s="47"/>
      <c r="C385" s="47"/>
      <c r="D385" s="193" t="e">
        <f t="shared" ca="1" si="48"/>
        <v>#NAME?</v>
      </c>
      <c r="E385" s="194">
        <f t="shared" ref="E385:E407" si="49">E384+1</f>
        <v>67</v>
      </c>
      <c r="F385" s="46" t="e">
        <f t="shared" ca="1" si="47"/>
        <v>#NAME?</v>
      </c>
      <c r="G385" s="46" t="e">
        <f t="shared" ref="G385:G407" ca="1" si="50">geteilt(D385,"#",2)*1</f>
        <v>#NAME?</v>
      </c>
      <c r="H385" s="47"/>
      <c r="I385" s="47"/>
      <c r="J385" s="47"/>
      <c r="K385" s="47"/>
      <c r="L385" s="54"/>
    </row>
    <row r="386" spans="1:12" ht="13.5" customHeight="1">
      <c r="A386" s="46"/>
      <c r="B386" s="47"/>
      <c r="C386" s="47"/>
      <c r="D386" s="193" t="e">
        <f t="shared" ca="1" si="48"/>
        <v>#NAME?</v>
      </c>
      <c r="E386" s="194">
        <f t="shared" si="49"/>
        <v>68</v>
      </c>
      <c r="F386" s="46" t="e">
        <f t="shared" ca="1" si="47"/>
        <v>#NAME?</v>
      </c>
      <c r="G386" s="46" t="e">
        <f t="shared" ca="1" si="50"/>
        <v>#NAME?</v>
      </c>
      <c r="H386" s="47"/>
      <c r="I386" s="47"/>
      <c r="J386" s="47"/>
      <c r="K386" s="47"/>
      <c r="L386" s="54"/>
    </row>
    <row r="387" spans="1:12" ht="13.5" customHeight="1">
      <c r="A387" s="46"/>
      <c r="B387" s="47"/>
      <c r="C387" s="47"/>
      <c r="D387" s="193" t="e">
        <f t="shared" ca="1" si="48"/>
        <v>#NAME?</v>
      </c>
      <c r="E387" s="194">
        <f t="shared" si="49"/>
        <v>69</v>
      </c>
      <c r="F387" s="46" t="e">
        <f t="shared" ca="1" si="47"/>
        <v>#NAME?</v>
      </c>
      <c r="G387" s="46" t="e">
        <f t="shared" ca="1" si="50"/>
        <v>#NAME?</v>
      </c>
      <c r="H387" s="47"/>
      <c r="I387" s="47"/>
      <c r="J387" s="47"/>
      <c r="K387" s="47"/>
      <c r="L387" s="54"/>
    </row>
    <row r="388" spans="1:12" ht="13.5" customHeight="1">
      <c r="A388" s="46"/>
      <c r="B388" s="47"/>
      <c r="C388" s="47"/>
      <c r="D388" s="193" t="e">
        <f t="shared" ca="1" si="48"/>
        <v>#NAME?</v>
      </c>
      <c r="E388" s="194">
        <f t="shared" si="49"/>
        <v>70</v>
      </c>
      <c r="F388" s="46" t="e">
        <f t="shared" ca="1" si="47"/>
        <v>#NAME?</v>
      </c>
      <c r="G388" s="46" t="e">
        <f t="shared" ca="1" si="50"/>
        <v>#NAME?</v>
      </c>
      <c r="H388" s="47"/>
      <c r="I388" s="47"/>
      <c r="J388" s="47"/>
      <c r="K388" s="47"/>
      <c r="L388" s="54"/>
    </row>
    <row r="389" spans="1:12" ht="13.5" customHeight="1">
      <c r="A389" s="46"/>
      <c r="B389" s="47"/>
      <c r="C389" s="47"/>
      <c r="D389" s="193" t="e">
        <f t="shared" ca="1" si="48"/>
        <v>#NAME?</v>
      </c>
      <c r="E389" s="194">
        <f t="shared" si="49"/>
        <v>71</v>
      </c>
      <c r="F389" s="46" t="e">
        <f t="shared" ca="1" si="47"/>
        <v>#NAME?</v>
      </c>
      <c r="G389" s="46" t="e">
        <f t="shared" ca="1" si="50"/>
        <v>#NAME?</v>
      </c>
      <c r="H389" s="47"/>
      <c r="I389" s="47"/>
      <c r="J389" s="47"/>
      <c r="K389" s="47"/>
      <c r="L389" s="54"/>
    </row>
    <row r="390" spans="1:12" ht="13.5" customHeight="1">
      <c r="A390" s="46"/>
      <c r="B390" s="47"/>
      <c r="C390" s="47"/>
      <c r="D390" s="193" t="e">
        <f t="shared" ca="1" si="48"/>
        <v>#NAME?</v>
      </c>
      <c r="E390" s="194">
        <f t="shared" si="49"/>
        <v>72</v>
      </c>
      <c r="F390" s="46" t="e">
        <f t="shared" ca="1" si="47"/>
        <v>#NAME?</v>
      </c>
      <c r="G390" s="46" t="e">
        <f t="shared" ca="1" si="50"/>
        <v>#NAME?</v>
      </c>
      <c r="H390" s="47"/>
      <c r="I390" s="47"/>
      <c r="J390" s="47"/>
      <c r="K390" s="47"/>
      <c r="L390" s="54"/>
    </row>
    <row r="391" spans="1:12" ht="13.5" customHeight="1">
      <c r="A391" s="46"/>
      <c r="B391" s="47"/>
      <c r="C391" s="47"/>
      <c r="D391" s="193" t="e">
        <f t="shared" ca="1" si="48"/>
        <v>#NAME?</v>
      </c>
      <c r="E391" s="194">
        <f t="shared" si="49"/>
        <v>73</v>
      </c>
      <c r="F391" s="46" t="e">
        <f t="shared" ca="1" si="47"/>
        <v>#NAME?</v>
      </c>
      <c r="G391" s="46" t="e">
        <f t="shared" ca="1" si="50"/>
        <v>#NAME?</v>
      </c>
      <c r="H391" s="47"/>
      <c r="I391" s="47"/>
      <c r="J391" s="47"/>
      <c r="K391" s="47"/>
      <c r="L391" s="54"/>
    </row>
    <row r="392" spans="1:12" ht="13.5" customHeight="1">
      <c r="A392" s="46"/>
      <c r="B392" s="47"/>
      <c r="C392" s="47"/>
      <c r="D392" s="193" t="e">
        <f t="shared" ca="1" si="48"/>
        <v>#NAME?</v>
      </c>
      <c r="E392" s="194">
        <f t="shared" si="49"/>
        <v>74</v>
      </c>
      <c r="F392" s="46" t="e">
        <f t="shared" ca="1" si="47"/>
        <v>#NAME?</v>
      </c>
      <c r="G392" s="46" t="e">
        <f t="shared" ca="1" si="50"/>
        <v>#NAME?</v>
      </c>
      <c r="H392" s="47"/>
      <c r="I392" s="47"/>
      <c r="J392" s="47"/>
      <c r="K392" s="47"/>
      <c r="L392" s="54"/>
    </row>
    <row r="393" spans="1:12" ht="13.5" customHeight="1">
      <c r="A393" s="46"/>
      <c r="B393" s="47"/>
      <c r="C393" s="47"/>
      <c r="D393" s="193" t="e">
        <f t="shared" ca="1" si="48"/>
        <v>#NAME?</v>
      </c>
      <c r="E393" s="194">
        <f t="shared" si="49"/>
        <v>75</v>
      </c>
      <c r="F393" s="46" t="e">
        <f t="shared" ca="1" si="47"/>
        <v>#NAME?</v>
      </c>
      <c r="G393" s="46" t="e">
        <f t="shared" ca="1" si="50"/>
        <v>#NAME?</v>
      </c>
      <c r="H393" s="47"/>
      <c r="I393" s="47"/>
      <c r="J393" s="47"/>
      <c r="K393" s="47"/>
      <c r="L393" s="54"/>
    </row>
    <row r="394" spans="1:12" ht="13.5" customHeight="1">
      <c r="A394" s="46"/>
      <c r="B394" s="47"/>
      <c r="C394" s="47"/>
      <c r="D394" s="193" t="e">
        <f t="shared" ca="1" si="48"/>
        <v>#NAME?</v>
      </c>
      <c r="E394" s="194">
        <f t="shared" si="49"/>
        <v>76</v>
      </c>
      <c r="F394" s="46" t="e">
        <f t="shared" ca="1" si="47"/>
        <v>#NAME?</v>
      </c>
      <c r="G394" s="46" t="e">
        <f t="shared" ca="1" si="50"/>
        <v>#NAME?</v>
      </c>
      <c r="H394" s="47"/>
      <c r="I394" s="47"/>
      <c r="J394" s="47"/>
      <c r="K394" s="47"/>
      <c r="L394" s="54"/>
    </row>
    <row r="395" spans="1:12" ht="13.5" customHeight="1">
      <c r="A395" s="46"/>
      <c r="B395" s="47"/>
      <c r="C395" s="47"/>
      <c r="D395" s="193" t="e">
        <f t="shared" ca="1" si="48"/>
        <v>#NAME?</v>
      </c>
      <c r="E395" s="194">
        <f t="shared" si="49"/>
        <v>77</v>
      </c>
      <c r="F395" s="46" t="e">
        <f t="shared" ca="1" si="47"/>
        <v>#NAME?</v>
      </c>
      <c r="G395" s="46" t="e">
        <f t="shared" ca="1" si="50"/>
        <v>#NAME?</v>
      </c>
      <c r="H395" s="47"/>
      <c r="I395" s="47"/>
      <c r="J395" s="47"/>
      <c r="K395" s="47"/>
      <c r="L395" s="54"/>
    </row>
    <row r="396" spans="1:12" ht="13.5" customHeight="1">
      <c r="A396" s="46"/>
      <c r="B396" s="47"/>
      <c r="C396" s="47"/>
      <c r="D396" s="193" t="e">
        <f t="shared" ca="1" si="48"/>
        <v>#NAME?</v>
      </c>
      <c r="E396" s="194">
        <f t="shared" si="49"/>
        <v>78</v>
      </c>
      <c r="F396" s="46" t="e">
        <f t="shared" ca="1" si="47"/>
        <v>#NAME?</v>
      </c>
      <c r="G396" s="46" t="e">
        <f t="shared" ca="1" si="50"/>
        <v>#NAME?</v>
      </c>
      <c r="H396" s="47"/>
      <c r="I396" s="47"/>
      <c r="J396" s="47"/>
      <c r="K396" s="47"/>
      <c r="L396" s="54"/>
    </row>
    <row r="397" spans="1:12" ht="13.5" customHeight="1">
      <c r="A397" s="46"/>
      <c r="B397" s="47"/>
      <c r="C397" s="47"/>
      <c r="D397" s="193" t="e">
        <f t="shared" ca="1" si="48"/>
        <v>#NAME?</v>
      </c>
      <c r="E397" s="194">
        <f t="shared" si="49"/>
        <v>79</v>
      </c>
      <c r="F397" s="46" t="e">
        <f t="shared" ca="1" si="47"/>
        <v>#NAME?</v>
      </c>
      <c r="G397" s="46" t="e">
        <f t="shared" ca="1" si="50"/>
        <v>#NAME?</v>
      </c>
      <c r="H397" s="47"/>
      <c r="I397" s="47"/>
      <c r="J397" s="47"/>
      <c r="K397" s="47"/>
      <c r="L397" s="54"/>
    </row>
    <row r="398" spans="1:12" ht="13.5" customHeight="1">
      <c r="A398" s="46"/>
      <c r="B398" s="47"/>
      <c r="C398" s="47"/>
      <c r="D398" s="193" t="e">
        <f t="shared" ca="1" si="48"/>
        <v>#NAME?</v>
      </c>
      <c r="E398" s="194">
        <f t="shared" si="49"/>
        <v>80</v>
      </c>
      <c r="F398" s="46" t="e">
        <f t="shared" ca="1" si="47"/>
        <v>#NAME?</v>
      </c>
      <c r="G398" s="46" t="e">
        <f t="shared" ca="1" si="50"/>
        <v>#NAME?</v>
      </c>
      <c r="H398" s="47"/>
      <c r="I398" s="47"/>
      <c r="J398" s="47"/>
      <c r="K398" s="47"/>
      <c r="L398" s="54"/>
    </row>
    <row r="399" spans="1:12" ht="13.5" customHeight="1">
      <c r="A399" s="46"/>
      <c r="B399" s="47"/>
      <c r="C399" s="47"/>
      <c r="D399" s="193" t="e">
        <f t="shared" ca="1" si="48"/>
        <v>#NAME?</v>
      </c>
      <c r="E399" s="194">
        <f t="shared" si="49"/>
        <v>81</v>
      </c>
      <c r="F399" s="46" t="e">
        <f t="shared" ca="1" si="47"/>
        <v>#NAME?</v>
      </c>
      <c r="G399" s="46" t="e">
        <f t="shared" ca="1" si="50"/>
        <v>#NAME?</v>
      </c>
      <c r="H399" s="47"/>
      <c r="I399" s="47"/>
      <c r="J399" s="47"/>
      <c r="K399" s="47"/>
      <c r="L399" s="54"/>
    </row>
    <row r="400" spans="1:12" ht="13.5" customHeight="1">
      <c r="A400" s="46"/>
      <c r="B400" s="47"/>
      <c r="C400" s="47"/>
      <c r="D400" s="193" t="e">
        <f t="shared" ca="1" si="48"/>
        <v>#NAME?</v>
      </c>
      <c r="E400" s="194">
        <f t="shared" si="49"/>
        <v>82</v>
      </c>
      <c r="F400" s="46" t="e">
        <f t="shared" ca="1" si="47"/>
        <v>#NAME?</v>
      </c>
      <c r="G400" s="46" t="e">
        <f t="shared" ca="1" si="50"/>
        <v>#NAME?</v>
      </c>
      <c r="H400" s="47"/>
      <c r="I400" s="47"/>
      <c r="J400" s="47"/>
      <c r="K400" s="47"/>
      <c r="L400" s="54"/>
    </row>
    <row r="401" spans="1:12" ht="13.5" customHeight="1">
      <c r="A401" s="46"/>
      <c r="B401" s="47"/>
      <c r="C401" s="47"/>
      <c r="D401" s="193" t="e">
        <f t="shared" ca="1" si="48"/>
        <v>#NAME?</v>
      </c>
      <c r="E401" s="194">
        <f t="shared" si="49"/>
        <v>83</v>
      </c>
      <c r="F401" s="46" t="e">
        <f t="shared" ca="1" si="47"/>
        <v>#NAME?</v>
      </c>
      <c r="G401" s="46" t="e">
        <f t="shared" ca="1" si="50"/>
        <v>#NAME?</v>
      </c>
      <c r="H401" s="47"/>
      <c r="I401" s="47"/>
      <c r="J401" s="47"/>
      <c r="K401" s="47"/>
      <c r="L401" s="54"/>
    </row>
    <row r="402" spans="1:12" ht="13.5" customHeight="1">
      <c r="A402" s="46"/>
      <c r="B402" s="47"/>
      <c r="C402" s="47"/>
      <c r="D402" s="193" t="e">
        <f t="shared" ca="1" si="48"/>
        <v>#NAME?</v>
      </c>
      <c r="E402" s="194">
        <f t="shared" si="49"/>
        <v>84</v>
      </c>
      <c r="F402" s="46" t="e">
        <f t="shared" ca="1" si="47"/>
        <v>#NAME?</v>
      </c>
      <c r="G402" s="46" t="e">
        <f t="shared" ca="1" si="50"/>
        <v>#NAME?</v>
      </c>
      <c r="H402" s="47"/>
      <c r="I402" s="47"/>
      <c r="J402" s="47"/>
      <c r="K402" s="47"/>
      <c r="L402" s="54"/>
    </row>
    <row r="403" spans="1:12" ht="13.5" customHeight="1">
      <c r="A403" s="46"/>
      <c r="B403" s="47"/>
      <c r="C403" s="47"/>
      <c r="D403" s="193" t="e">
        <f t="shared" ca="1" si="48"/>
        <v>#NAME?</v>
      </c>
      <c r="E403" s="194">
        <f t="shared" si="49"/>
        <v>85</v>
      </c>
      <c r="F403" s="46" t="e">
        <f t="shared" ca="1" si="47"/>
        <v>#NAME?</v>
      </c>
      <c r="G403" s="46" t="e">
        <f t="shared" ca="1" si="50"/>
        <v>#NAME?</v>
      </c>
      <c r="H403" s="47"/>
      <c r="I403" s="47"/>
      <c r="J403" s="47"/>
      <c r="K403" s="47"/>
      <c r="L403" s="54"/>
    </row>
    <row r="404" spans="1:12" ht="13.5" customHeight="1">
      <c r="A404" s="46"/>
      <c r="B404" s="47"/>
      <c r="C404" s="47"/>
      <c r="D404" s="193" t="e">
        <f t="shared" ca="1" si="48"/>
        <v>#NAME?</v>
      </c>
      <c r="E404" s="194">
        <f t="shared" si="49"/>
        <v>86</v>
      </c>
      <c r="F404" s="46" t="e">
        <f t="shared" ca="1" si="47"/>
        <v>#NAME?</v>
      </c>
      <c r="G404" s="46" t="e">
        <f t="shared" ca="1" si="50"/>
        <v>#NAME?</v>
      </c>
      <c r="H404" s="47"/>
      <c r="I404" s="47"/>
      <c r="J404" s="47"/>
      <c r="K404" s="47"/>
      <c r="L404" s="54"/>
    </row>
    <row r="405" spans="1:12" ht="13.5" customHeight="1">
      <c r="A405" s="46"/>
      <c r="B405" s="47"/>
      <c r="C405" s="47"/>
      <c r="D405" s="193" t="e">
        <f t="shared" ca="1" si="48"/>
        <v>#NAME?</v>
      </c>
      <c r="E405" s="194">
        <f t="shared" si="49"/>
        <v>87</v>
      </c>
      <c r="F405" s="46" t="e">
        <f t="shared" ca="1" si="47"/>
        <v>#NAME?</v>
      </c>
      <c r="G405" s="46" t="e">
        <f t="shared" ca="1" si="50"/>
        <v>#NAME?</v>
      </c>
      <c r="H405" s="47"/>
      <c r="I405" s="47"/>
      <c r="J405" s="47"/>
      <c r="K405" s="47"/>
      <c r="L405" s="54"/>
    </row>
    <row r="406" spans="1:12" ht="13.5" customHeight="1">
      <c r="A406" s="46"/>
      <c r="B406" s="47"/>
      <c r="C406" s="47"/>
      <c r="D406" s="193" t="e">
        <f t="shared" ca="1" si="48"/>
        <v>#NAME?</v>
      </c>
      <c r="E406" s="194">
        <f t="shared" si="49"/>
        <v>88</v>
      </c>
      <c r="F406" s="46" t="e">
        <f t="shared" ca="1" si="47"/>
        <v>#NAME?</v>
      </c>
      <c r="G406" s="46" t="e">
        <f t="shared" ca="1" si="50"/>
        <v>#NAME?</v>
      </c>
      <c r="H406" s="47"/>
      <c r="I406" s="47"/>
      <c r="J406" s="47"/>
      <c r="K406" s="47"/>
      <c r="L406" s="54"/>
    </row>
    <row r="407" spans="1:12" ht="13.5" customHeight="1" thickBot="1">
      <c r="A407" s="46"/>
      <c r="B407" s="47"/>
      <c r="C407" s="47"/>
      <c r="D407" s="193" t="e">
        <f t="shared" ca="1" si="48"/>
        <v>#NAME?</v>
      </c>
      <c r="E407" s="194">
        <f t="shared" si="49"/>
        <v>89</v>
      </c>
      <c r="F407" s="46" t="e">
        <f t="shared" ca="1" si="47"/>
        <v>#NAME?</v>
      </c>
      <c r="G407" s="46" t="e">
        <f t="shared" ca="1" si="50"/>
        <v>#NAME?</v>
      </c>
      <c r="H407" s="47"/>
      <c r="I407" s="47"/>
      <c r="J407" s="47"/>
      <c r="K407" s="47"/>
      <c r="L407" s="54"/>
    </row>
    <row r="408" spans="1:12" ht="13.5" customHeight="1" thickBot="1">
      <c r="A408" s="195" t="s">
        <v>603</v>
      </c>
      <c r="B408" s="196" t="s">
        <v>604</v>
      </c>
      <c r="C408" s="197" t="s">
        <v>706</v>
      </c>
      <c r="D408" s="198">
        <f>LEFT(C408,2)*1.5</f>
        <v>45</v>
      </c>
      <c r="F408" s="199"/>
    </row>
    <row r="409" spans="1:12" ht="13.5" customHeight="1" thickBot="1">
      <c r="A409" s="200" t="s">
        <v>606</v>
      </c>
      <c r="B409" s="201" t="s">
        <v>607</v>
      </c>
      <c r="C409" s="202" t="s">
        <v>706</v>
      </c>
      <c r="D409" s="198">
        <f t="shared" ref="D409:D419" si="51">LEFT(C409,2)*1.5</f>
        <v>45</v>
      </c>
      <c r="F409" s="199"/>
    </row>
    <row r="410" spans="1:12" ht="13.5" customHeight="1" thickBot="1">
      <c r="A410" s="200" t="s">
        <v>582</v>
      </c>
      <c r="B410" s="201" t="s">
        <v>583</v>
      </c>
      <c r="C410" s="202" t="s">
        <v>706</v>
      </c>
      <c r="D410" s="198">
        <f t="shared" si="51"/>
        <v>45</v>
      </c>
      <c r="F410" s="199"/>
    </row>
    <row r="411" spans="1:12" ht="13.5" customHeight="1" thickBot="1">
      <c r="A411" s="200" t="s">
        <v>600</v>
      </c>
      <c r="B411" s="201" t="s">
        <v>601</v>
      </c>
      <c r="C411" s="202" t="s">
        <v>706</v>
      </c>
      <c r="D411" s="198">
        <f t="shared" si="51"/>
        <v>45</v>
      </c>
      <c r="F411" s="199"/>
    </row>
    <row r="412" spans="1:12" ht="13.5" customHeight="1" thickBot="1">
      <c r="A412" s="203" t="s">
        <v>585</v>
      </c>
      <c r="B412" s="204" t="s">
        <v>586</v>
      </c>
      <c r="C412" s="202" t="s">
        <v>707</v>
      </c>
      <c r="D412" s="198">
        <f t="shared" si="51"/>
        <v>45</v>
      </c>
      <c r="F412" s="199"/>
    </row>
    <row r="413" spans="1:12" ht="91.5" customHeight="1">
      <c r="A413" s="205" t="s">
        <v>591</v>
      </c>
      <c r="B413" s="205" t="s">
        <v>708</v>
      </c>
      <c r="C413" s="206" t="s">
        <v>706</v>
      </c>
      <c r="D413" s="198">
        <f t="shared" si="51"/>
        <v>45</v>
      </c>
      <c r="F413" s="199"/>
    </row>
    <row r="414" spans="1:12" ht="13.5" customHeight="1" thickBot="1">
      <c r="A414" s="200" t="s">
        <v>588</v>
      </c>
      <c r="B414" s="200" t="s">
        <v>709</v>
      </c>
      <c r="C414" s="202" t="s">
        <v>710</v>
      </c>
      <c r="D414" s="198">
        <f t="shared" si="51"/>
        <v>52.5</v>
      </c>
      <c r="F414" s="199"/>
    </row>
    <row r="415" spans="1:12" ht="13.5" customHeight="1" thickBot="1">
      <c r="A415" s="207" t="s">
        <v>711</v>
      </c>
      <c r="B415" s="201" t="s">
        <v>595</v>
      </c>
      <c r="C415" s="202" t="s">
        <v>710</v>
      </c>
      <c r="D415" s="198">
        <f t="shared" si="51"/>
        <v>52.5</v>
      </c>
      <c r="F415" s="199"/>
    </row>
    <row r="416" spans="1:12" ht="13.5" customHeight="1" thickBot="1">
      <c r="A416" s="200" t="s">
        <v>597</v>
      </c>
      <c r="B416" s="201" t="s">
        <v>598</v>
      </c>
      <c r="C416" s="202" t="s">
        <v>707</v>
      </c>
      <c r="D416" s="198">
        <f t="shared" si="51"/>
        <v>45</v>
      </c>
      <c r="F416" s="199"/>
    </row>
    <row r="417" spans="1:7" ht="13.5" customHeight="1" thickBot="1">
      <c r="A417" s="200" t="s">
        <v>612</v>
      </c>
      <c r="B417" s="201" t="s">
        <v>613</v>
      </c>
      <c r="C417" s="202" t="s">
        <v>712</v>
      </c>
      <c r="D417" s="198">
        <f t="shared" si="51"/>
        <v>60</v>
      </c>
      <c r="F417" s="199"/>
    </row>
    <row r="418" spans="1:7" ht="13.5" customHeight="1" thickBot="1">
      <c r="A418" s="200" t="s">
        <v>578</v>
      </c>
      <c r="B418" s="201" t="s">
        <v>579</v>
      </c>
      <c r="C418" s="202" t="s">
        <v>712</v>
      </c>
      <c r="D418" s="198">
        <f t="shared" si="51"/>
        <v>60</v>
      </c>
      <c r="F418" s="199"/>
    </row>
    <row r="419" spans="1:7" ht="13.5" customHeight="1" thickBot="1">
      <c r="A419" s="208" t="s">
        <v>609</v>
      </c>
      <c r="B419" s="209" t="s">
        <v>610</v>
      </c>
      <c r="C419" s="202" t="s">
        <v>710</v>
      </c>
      <c r="D419" s="198">
        <f t="shared" si="51"/>
        <v>52.5</v>
      </c>
      <c r="F419" s="199"/>
    </row>
    <row r="420" spans="1:7" ht="13.5" customHeight="1">
      <c r="F420" s="199"/>
    </row>
    <row r="421" spans="1:7" ht="13.5" customHeight="1">
      <c r="F421" s="199"/>
    </row>
    <row r="422" spans="1:7" ht="13.5" customHeight="1">
      <c r="F422" s="199"/>
    </row>
    <row r="423" spans="1:7" ht="13.5" customHeight="1">
      <c r="A423" s="210"/>
      <c r="B423" s="211" t="s">
        <v>713</v>
      </c>
      <c r="C423" s="212" t="s">
        <v>714</v>
      </c>
      <c r="D423" s="213" t="s">
        <v>715</v>
      </c>
      <c r="E423" s="213"/>
      <c r="F423" s="210">
        <v>40</v>
      </c>
      <c r="G423" s="214">
        <v>5.25</v>
      </c>
    </row>
    <row r="424" spans="1:7" ht="13.5" customHeight="1">
      <c r="A424" s="210"/>
      <c r="B424" s="211" t="s">
        <v>713</v>
      </c>
      <c r="C424" s="212" t="s">
        <v>714</v>
      </c>
      <c r="D424" s="213" t="s">
        <v>716</v>
      </c>
      <c r="E424" s="213"/>
      <c r="F424" s="210">
        <v>30</v>
      </c>
      <c r="G424" s="214">
        <v>8.4</v>
      </c>
    </row>
    <row r="425" spans="1:7" ht="13.5" customHeight="1">
      <c r="A425" s="210"/>
      <c r="B425" s="211" t="s">
        <v>713</v>
      </c>
      <c r="C425" s="212" t="s">
        <v>714</v>
      </c>
      <c r="D425" s="213" t="s">
        <v>717</v>
      </c>
      <c r="E425" s="213"/>
      <c r="F425" s="210">
        <v>20</v>
      </c>
      <c r="G425" s="214">
        <v>10.5</v>
      </c>
    </row>
    <row r="426" spans="1:7" ht="13.5" customHeight="1">
      <c r="A426" s="210"/>
      <c r="B426" s="211" t="s">
        <v>713</v>
      </c>
      <c r="C426" s="212" t="s">
        <v>714</v>
      </c>
      <c r="D426" s="213" t="s">
        <v>334</v>
      </c>
      <c r="E426" s="213"/>
      <c r="F426" s="210">
        <v>10</v>
      </c>
      <c r="G426" s="214">
        <v>21</v>
      </c>
    </row>
    <row r="427" spans="1:7" ht="13.5" customHeight="1">
      <c r="A427" s="210"/>
      <c r="B427" s="211" t="s">
        <v>718</v>
      </c>
      <c r="C427" s="212" t="s">
        <v>719</v>
      </c>
      <c r="D427" s="213" t="s">
        <v>716</v>
      </c>
      <c r="E427" s="213"/>
      <c r="F427" s="210">
        <v>30</v>
      </c>
      <c r="G427" s="214">
        <v>26.25</v>
      </c>
    </row>
    <row r="428" spans="1:7" ht="13.5" customHeight="1">
      <c r="A428" s="210"/>
      <c r="B428" s="211" t="s">
        <v>718</v>
      </c>
      <c r="C428" s="212" t="s">
        <v>719</v>
      </c>
      <c r="D428" s="213" t="s">
        <v>720</v>
      </c>
      <c r="E428" s="213"/>
      <c r="F428" s="210">
        <v>20</v>
      </c>
      <c r="G428" s="214">
        <v>31.5</v>
      </c>
    </row>
    <row r="429" spans="1:7" ht="13.5" customHeight="1">
      <c r="A429" s="210"/>
      <c r="B429" s="211" t="s">
        <v>721</v>
      </c>
      <c r="C429" s="212" t="s">
        <v>722</v>
      </c>
      <c r="D429" s="213" t="s">
        <v>723</v>
      </c>
      <c r="E429" s="213"/>
      <c r="F429" s="210">
        <v>20</v>
      </c>
      <c r="G429" s="214">
        <v>68.25</v>
      </c>
    </row>
    <row r="430" spans="1:7" ht="13.5" customHeight="1">
      <c r="A430" s="210"/>
      <c r="B430" s="211" t="s">
        <v>721</v>
      </c>
      <c r="C430" s="212" t="s">
        <v>722</v>
      </c>
      <c r="D430" s="213" t="s">
        <v>724</v>
      </c>
      <c r="E430" s="213"/>
      <c r="F430" s="210">
        <v>16</v>
      </c>
      <c r="G430" s="214">
        <v>63</v>
      </c>
    </row>
    <row r="431" spans="1:7" ht="13.5" customHeight="1">
      <c r="A431" s="210"/>
      <c r="B431" s="211" t="s">
        <v>721</v>
      </c>
      <c r="C431" s="212" t="s">
        <v>722</v>
      </c>
      <c r="D431" s="213" t="s">
        <v>725</v>
      </c>
      <c r="E431" s="213"/>
      <c r="F431" s="210">
        <v>12</v>
      </c>
      <c r="G431" s="214">
        <v>57.75</v>
      </c>
    </row>
    <row r="432" spans="1:7" ht="13.5" customHeight="1">
      <c r="A432" s="210"/>
      <c r="B432" s="211" t="s">
        <v>721</v>
      </c>
      <c r="C432" s="212" t="s">
        <v>722</v>
      </c>
      <c r="D432" s="213" t="s">
        <v>726</v>
      </c>
      <c r="E432" s="213"/>
      <c r="F432" s="210">
        <v>8</v>
      </c>
      <c r="G432" s="214">
        <v>57.75</v>
      </c>
    </row>
    <row r="433" spans="1:7" ht="13.5" customHeight="1">
      <c r="A433" s="210"/>
      <c r="B433" s="211" t="s">
        <v>721</v>
      </c>
      <c r="C433" s="212" t="s">
        <v>722</v>
      </c>
      <c r="D433" s="213" t="s">
        <v>727</v>
      </c>
      <c r="E433" s="213"/>
      <c r="F433" s="210">
        <v>4</v>
      </c>
      <c r="G433" s="214">
        <v>92.4</v>
      </c>
    </row>
    <row r="434" spans="1:7" ht="13.5" customHeight="1">
      <c r="A434" s="210"/>
      <c r="B434" s="211" t="s">
        <v>721</v>
      </c>
      <c r="C434" s="212" t="s">
        <v>722</v>
      </c>
      <c r="D434" s="213" t="s">
        <v>728</v>
      </c>
      <c r="E434" s="213"/>
      <c r="F434" s="210">
        <v>2</v>
      </c>
      <c r="G434" s="214">
        <v>105</v>
      </c>
    </row>
    <row r="435" spans="1:7" ht="13.5" customHeight="1">
      <c r="A435" s="210"/>
      <c r="B435" s="211" t="s">
        <v>721</v>
      </c>
      <c r="C435" s="212" t="s">
        <v>722</v>
      </c>
      <c r="D435" s="213" t="s">
        <v>729</v>
      </c>
      <c r="E435" s="213"/>
      <c r="F435" s="210">
        <v>1</v>
      </c>
      <c r="G435" s="214">
        <v>126</v>
      </c>
    </row>
    <row r="436" spans="1:7" ht="13.5" customHeight="1">
      <c r="A436" s="210"/>
      <c r="B436" s="211" t="s">
        <v>721</v>
      </c>
      <c r="C436" s="212" t="s">
        <v>722</v>
      </c>
      <c r="D436" s="213" t="s">
        <v>730</v>
      </c>
      <c r="E436" s="213"/>
      <c r="F436" s="210">
        <v>1</v>
      </c>
      <c r="G436" s="214">
        <v>231</v>
      </c>
    </row>
    <row r="437" spans="1:7" ht="13.5" customHeight="1">
      <c r="A437" s="210"/>
      <c r="B437" s="211" t="s">
        <v>721</v>
      </c>
      <c r="C437" s="212" t="s">
        <v>722</v>
      </c>
      <c r="D437" s="213" t="s">
        <v>731</v>
      </c>
      <c r="E437" s="213"/>
      <c r="F437" s="210">
        <v>1</v>
      </c>
      <c r="G437" s="214">
        <v>399</v>
      </c>
    </row>
    <row r="438" spans="1:7" ht="13.5" customHeight="1">
      <c r="A438" s="210"/>
      <c r="B438" s="211" t="s">
        <v>732</v>
      </c>
      <c r="C438" s="212" t="s">
        <v>733</v>
      </c>
      <c r="D438" s="213" t="s">
        <v>716</v>
      </c>
      <c r="E438" s="213"/>
      <c r="F438" s="210">
        <v>30</v>
      </c>
      <c r="G438" s="214">
        <v>52.5</v>
      </c>
    </row>
    <row r="439" spans="1:7" ht="13.5" customHeight="1">
      <c r="A439" s="210"/>
      <c r="B439" s="211" t="s">
        <v>732</v>
      </c>
      <c r="C439" s="212" t="s">
        <v>733</v>
      </c>
      <c r="D439" s="213" t="s">
        <v>720</v>
      </c>
      <c r="E439" s="213"/>
      <c r="F439" s="210">
        <v>20</v>
      </c>
      <c r="G439" s="214">
        <v>63</v>
      </c>
    </row>
    <row r="440" spans="1:7" ht="13.5" customHeight="1">
      <c r="A440" s="210"/>
      <c r="B440" s="211" t="s">
        <v>734</v>
      </c>
      <c r="C440" s="212" t="s">
        <v>735</v>
      </c>
      <c r="D440" s="213" t="s">
        <v>716</v>
      </c>
      <c r="E440" s="213"/>
      <c r="F440" s="210">
        <v>30</v>
      </c>
      <c r="G440" s="214">
        <v>10.5</v>
      </c>
    </row>
    <row r="441" spans="1:7" ht="13.5" customHeight="1">
      <c r="A441" s="210"/>
      <c r="B441" s="211" t="s">
        <v>734</v>
      </c>
      <c r="C441" s="212" t="s">
        <v>735</v>
      </c>
      <c r="D441" s="213" t="s">
        <v>720</v>
      </c>
      <c r="E441" s="213"/>
      <c r="F441" s="210">
        <v>20</v>
      </c>
      <c r="G441" s="214">
        <v>21</v>
      </c>
    </row>
    <row r="442" spans="1:7" ht="13.5" customHeight="1">
      <c r="A442" s="210"/>
      <c r="B442" s="211" t="s">
        <v>734</v>
      </c>
      <c r="C442" s="212" t="s">
        <v>735</v>
      </c>
      <c r="D442" s="213" t="s">
        <v>334</v>
      </c>
      <c r="E442" s="213"/>
      <c r="F442" s="210">
        <v>10</v>
      </c>
      <c r="G442" s="214">
        <v>31.5</v>
      </c>
    </row>
    <row r="443" spans="1:7" ht="13.5" customHeight="1">
      <c r="A443" s="210"/>
      <c r="B443" s="211" t="s">
        <v>736</v>
      </c>
      <c r="C443" s="212" t="s">
        <v>737</v>
      </c>
      <c r="D443" s="213" t="s">
        <v>716</v>
      </c>
      <c r="E443" s="213"/>
      <c r="F443" s="210">
        <v>40</v>
      </c>
      <c r="G443" s="214">
        <v>15.75</v>
      </c>
    </row>
    <row r="444" spans="1:7" ht="13.5" customHeight="1">
      <c r="A444" s="210"/>
      <c r="B444" s="211" t="s">
        <v>736</v>
      </c>
      <c r="C444" s="212" t="s">
        <v>738</v>
      </c>
      <c r="D444" s="213" t="s">
        <v>720</v>
      </c>
      <c r="E444" s="213"/>
      <c r="F444" s="210">
        <v>30</v>
      </c>
      <c r="G444" s="214">
        <v>17.850000000000001</v>
      </c>
    </row>
    <row r="445" spans="1:7" ht="13.5" customHeight="1">
      <c r="A445" s="210"/>
      <c r="B445" s="211" t="s">
        <v>736</v>
      </c>
      <c r="C445" s="212" t="s">
        <v>739</v>
      </c>
      <c r="D445" s="213" t="s">
        <v>334</v>
      </c>
      <c r="E445" s="213"/>
      <c r="F445" s="210">
        <v>20</v>
      </c>
      <c r="G445" s="214">
        <v>18.900000000000002</v>
      </c>
    </row>
    <row r="446" spans="1:7" ht="13.5" customHeight="1">
      <c r="A446" s="210"/>
      <c r="B446" s="211" t="s">
        <v>740</v>
      </c>
      <c r="C446" s="212" t="s">
        <v>741</v>
      </c>
      <c r="D446" s="213" t="s">
        <v>716</v>
      </c>
      <c r="E446" s="213"/>
      <c r="F446" s="210">
        <v>40</v>
      </c>
      <c r="G446" s="214">
        <v>8.4</v>
      </c>
    </row>
    <row r="447" spans="1:7" ht="13.5" customHeight="1">
      <c r="A447" s="210"/>
      <c r="B447" s="211" t="s">
        <v>740</v>
      </c>
      <c r="C447" s="212" t="s">
        <v>742</v>
      </c>
      <c r="D447" s="213" t="s">
        <v>720</v>
      </c>
      <c r="E447" s="213"/>
      <c r="F447" s="210">
        <v>30</v>
      </c>
      <c r="G447" s="214">
        <v>10.5</v>
      </c>
    </row>
    <row r="448" spans="1:7" ht="13.5" customHeight="1">
      <c r="A448" s="210"/>
      <c r="B448" s="211" t="s">
        <v>740</v>
      </c>
      <c r="C448" s="212" t="s">
        <v>743</v>
      </c>
      <c r="D448" s="213" t="s">
        <v>334</v>
      </c>
      <c r="E448" s="213"/>
      <c r="F448" s="210">
        <v>20</v>
      </c>
      <c r="G448" s="214">
        <v>12.6</v>
      </c>
    </row>
    <row r="449" spans="1:8" ht="13.5" customHeight="1">
      <c r="A449" s="210"/>
      <c r="B449" s="211" t="s">
        <v>740</v>
      </c>
      <c r="C449" s="212" t="s">
        <v>744</v>
      </c>
      <c r="D449" s="213" t="s">
        <v>716</v>
      </c>
      <c r="E449" s="213"/>
      <c r="F449" s="210">
        <v>60</v>
      </c>
      <c r="G449" s="214">
        <v>10.5</v>
      </c>
    </row>
    <row r="450" spans="1:8" ht="13.5" customHeight="1">
      <c r="A450" s="210"/>
      <c r="B450" s="211" t="s">
        <v>740</v>
      </c>
      <c r="C450" s="212" t="s">
        <v>745</v>
      </c>
      <c r="D450" s="213" t="s">
        <v>720</v>
      </c>
      <c r="E450" s="213"/>
      <c r="F450" s="210">
        <v>50</v>
      </c>
      <c r="G450" s="214">
        <v>10.5</v>
      </c>
    </row>
    <row r="451" spans="1:8" ht="13.5" customHeight="1">
      <c r="A451" s="210"/>
      <c r="B451" s="211" t="s">
        <v>740</v>
      </c>
      <c r="C451" s="212" t="s">
        <v>746</v>
      </c>
      <c r="D451" s="213" t="s">
        <v>747</v>
      </c>
      <c r="E451" s="213"/>
      <c r="F451" s="210">
        <v>40</v>
      </c>
      <c r="G451" s="214">
        <v>12.6</v>
      </c>
    </row>
    <row r="452" spans="1:8" ht="13.5" customHeight="1">
      <c r="A452" s="210"/>
      <c r="B452" s="211" t="s">
        <v>740</v>
      </c>
      <c r="C452" s="212" t="s">
        <v>748</v>
      </c>
      <c r="D452" s="213" t="s">
        <v>749</v>
      </c>
      <c r="E452" s="213"/>
      <c r="F452" s="210">
        <v>40</v>
      </c>
      <c r="G452" s="214">
        <v>10.4</v>
      </c>
    </row>
    <row r="453" spans="1:8" ht="13.5" customHeight="1">
      <c r="A453" s="210"/>
      <c r="B453" s="211" t="s">
        <v>750</v>
      </c>
      <c r="C453" s="212" t="s">
        <v>751</v>
      </c>
      <c r="D453" s="213" t="s">
        <v>716</v>
      </c>
      <c r="E453" s="213"/>
      <c r="F453" s="210">
        <v>80</v>
      </c>
      <c r="G453" s="214">
        <v>3.15</v>
      </c>
    </row>
    <row r="454" spans="1:8" ht="13.5" customHeight="1">
      <c r="A454" s="210"/>
      <c r="B454" s="211" t="s">
        <v>750</v>
      </c>
      <c r="C454" s="212" t="s">
        <v>751</v>
      </c>
      <c r="D454" s="213" t="s">
        <v>720</v>
      </c>
      <c r="E454" s="213"/>
      <c r="F454" s="210">
        <v>60</v>
      </c>
      <c r="G454" s="214">
        <v>4.2</v>
      </c>
    </row>
    <row r="455" spans="1:8" ht="13.5" customHeight="1">
      <c r="A455" s="210"/>
      <c r="B455" s="211" t="s">
        <v>750</v>
      </c>
      <c r="C455" s="212" t="s">
        <v>752</v>
      </c>
      <c r="D455" s="213" t="s">
        <v>749</v>
      </c>
      <c r="E455" s="213"/>
      <c r="F455" s="210">
        <v>80</v>
      </c>
      <c r="G455" s="214">
        <v>3.15</v>
      </c>
    </row>
    <row r="456" spans="1:8" ht="13.5" customHeight="1">
      <c r="A456" s="210"/>
      <c r="B456" s="211" t="s">
        <v>753</v>
      </c>
      <c r="C456" s="212" t="s">
        <v>754</v>
      </c>
      <c r="D456" s="213" t="s">
        <v>716</v>
      </c>
      <c r="E456" s="213"/>
      <c r="F456" s="210">
        <v>250</v>
      </c>
      <c r="G456" s="214">
        <v>0.1</v>
      </c>
    </row>
    <row r="457" spans="1:8" ht="13.5" customHeight="1">
      <c r="A457" s="215"/>
      <c r="B457" s="216"/>
      <c r="C457" s="217"/>
      <c r="D457" s="218"/>
      <c r="E457" s="218"/>
      <c r="F457" s="215"/>
      <c r="G457" s="219"/>
      <c r="H457" s="152"/>
    </row>
    <row r="458" spans="1:8" ht="13.5" customHeight="1">
      <c r="A458" s="210"/>
      <c r="B458" s="211" t="s">
        <v>755</v>
      </c>
      <c r="C458" s="212" t="s">
        <v>756</v>
      </c>
      <c r="D458" s="213" t="s">
        <v>716</v>
      </c>
      <c r="E458" s="213"/>
      <c r="F458" s="210">
        <v>80</v>
      </c>
      <c r="G458" s="214">
        <v>3.15</v>
      </c>
    </row>
    <row r="459" spans="1:8" ht="13.5" customHeight="1">
      <c r="A459" s="210"/>
      <c r="B459" s="211" t="s">
        <v>757</v>
      </c>
      <c r="C459" s="212" t="s">
        <v>758</v>
      </c>
      <c r="D459" s="213" t="s">
        <v>716</v>
      </c>
      <c r="E459" s="213"/>
      <c r="F459" s="210">
        <v>80</v>
      </c>
      <c r="G459" s="214">
        <v>3.15</v>
      </c>
    </row>
    <row r="460" spans="1:8" ht="13.5" customHeight="1">
      <c r="A460" s="210"/>
      <c r="B460" s="211" t="s">
        <v>759</v>
      </c>
      <c r="C460" s="212" t="s">
        <v>760</v>
      </c>
      <c r="D460" s="213" t="s">
        <v>716</v>
      </c>
      <c r="E460" s="213"/>
      <c r="F460" s="210">
        <v>40</v>
      </c>
      <c r="G460" s="214">
        <v>8.4</v>
      </c>
    </row>
    <row r="461" spans="1:8" ht="13.5" customHeight="1">
      <c r="A461" s="210"/>
      <c r="B461" s="211" t="s">
        <v>761</v>
      </c>
      <c r="C461" s="212" t="s">
        <v>762</v>
      </c>
      <c r="D461" s="213" t="s">
        <v>716</v>
      </c>
      <c r="E461" s="213"/>
      <c r="F461" s="210">
        <v>40</v>
      </c>
      <c r="G461" s="214">
        <v>8.4</v>
      </c>
    </row>
    <row r="462" spans="1:8" ht="13.5" customHeight="1">
      <c r="A462" s="210"/>
      <c r="B462" s="211" t="s">
        <v>761</v>
      </c>
      <c r="C462" s="212" t="s">
        <v>762</v>
      </c>
      <c r="D462" s="213" t="s">
        <v>720</v>
      </c>
      <c r="E462" s="213"/>
      <c r="F462" s="210">
        <v>30</v>
      </c>
      <c r="G462" s="214">
        <v>8.4</v>
      </c>
    </row>
    <row r="463" spans="1:8" ht="13.5" customHeight="1">
      <c r="A463" s="210"/>
      <c r="B463" s="211" t="s">
        <v>761</v>
      </c>
      <c r="C463" s="212" t="s">
        <v>762</v>
      </c>
      <c r="D463" s="213" t="s">
        <v>334</v>
      </c>
      <c r="E463" s="213"/>
      <c r="F463" s="210">
        <v>20</v>
      </c>
      <c r="G463" s="214">
        <v>8.4</v>
      </c>
    </row>
    <row r="464" spans="1:8" ht="13.5" customHeight="1">
      <c r="A464" s="210"/>
      <c r="B464" s="211" t="s">
        <v>763</v>
      </c>
      <c r="C464" s="212" t="s">
        <v>764</v>
      </c>
      <c r="D464" s="213" t="s">
        <v>765</v>
      </c>
      <c r="E464" s="213"/>
      <c r="F464" s="210">
        <v>40</v>
      </c>
      <c r="G464" s="214">
        <v>30.45</v>
      </c>
    </row>
    <row r="465" spans="1:7" ht="13.5" customHeight="1">
      <c r="A465" s="210"/>
      <c r="B465" s="211" t="s">
        <v>763</v>
      </c>
      <c r="C465" s="212" t="s">
        <v>764</v>
      </c>
      <c r="D465" s="213" t="s">
        <v>716</v>
      </c>
      <c r="E465" s="213"/>
      <c r="F465" s="210">
        <v>30</v>
      </c>
      <c r="G465" s="214">
        <v>36.75</v>
      </c>
    </row>
    <row r="466" spans="1:7" ht="13.5" customHeight="1">
      <c r="A466" s="210"/>
      <c r="B466" s="211" t="s">
        <v>763</v>
      </c>
      <c r="C466" s="212" t="s">
        <v>764</v>
      </c>
      <c r="D466" s="213" t="s">
        <v>720</v>
      </c>
      <c r="E466" s="213"/>
      <c r="F466" s="210">
        <v>20</v>
      </c>
      <c r="G466" s="214">
        <v>57.75</v>
      </c>
    </row>
    <row r="467" spans="1:7" ht="13.5" customHeight="1">
      <c r="A467" s="210"/>
      <c r="B467" s="211" t="s">
        <v>763</v>
      </c>
      <c r="C467" s="212" t="s">
        <v>764</v>
      </c>
      <c r="D467" s="213" t="s">
        <v>334</v>
      </c>
      <c r="E467" s="213"/>
      <c r="F467" s="210">
        <v>10</v>
      </c>
      <c r="G467" s="214">
        <v>92.4</v>
      </c>
    </row>
    <row r="468" spans="1:7" ht="13.5" customHeight="1">
      <c r="A468" s="210"/>
      <c r="B468" s="211" t="s">
        <v>766</v>
      </c>
      <c r="C468" s="212" t="s">
        <v>767</v>
      </c>
      <c r="D468" s="213" t="s">
        <v>716</v>
      </c>
      <c r="E468" s="213"/>
      <c r="F468" s="210">
        <v>30</v>
      </c>
      <c r="G468" s="214">
        <v>6.3</v>
      </c>
    </row>
    <row r="469" spans="1:7" ht="13.5" customHeight="1">
      <c r="A469" s="210"/>
      <c r="B469" s="211" t="s">
        <v>766</v>
      </c>
      <c r="C469" s="212" t="s">
        <v>767</v>
      </c>
      <c r="D469" s="213" t="s">
        <v>720</v>
      </c>
      <c r="E469" s="213"/>
      <c r="F469" s="210">
        <v>15</v>
      </c>
      <c r="G469" s="214">
        <v>19.45</v>
      </c>
    </row>
    <row r="470" spans="1:7" ht="13.5" customHeight="1">
      <c r="A470" s="210"/>
      <c r="B470" s="211" t="s">
        <v>766</v>
      </c>
      <c r="C470" s="212" t="s">
        <v>767</v>
      </c>
      <c r="D470" s="213" t="s">
        <v>334</v>
      </c>
      <c r="E470" s="213"/>
      <c r="F470" s="210">
        <v>5</v>
      </c>
      <c r="G470" s="214">
        <v>40.950000000000003</v>
      </c>
    </row>
    <row r="471" spans="1:7" ht="13.5" customHeight="1">
      <c r="A471" s="210"/>
      <c r="B471" s="211" t="s">
        <v>607</v>
      </c>
      <c r="C471" s="212" t="s">
        <v>768</v>
      </c>
      <c r="D471" s="213" t="s">
        <v>765</v>
      </c>
      <c r="E471" s="213"/>
      <c r="F471" s="210">
        <v>40</v>
      </c>
      <c r="G471" s="214">
        <v>36.75</v>
      </c>
    </row>
    <row r="472" spans="1:7" ht="13.5" customHeight="1">
      <c r="A472" s="210"/>
      <c r="B472" s="211" t="s">
        <v>607</v>
      </c>
      <c r="C472" s="212" t="s">
        <v>768</v>
      </c>
      <c r="D472" s="213" t="s">
        <v>769</v>
      </c>
      <c r="E472" s="213"/>
      <c r="F472" s="210">
        <v>30</v>
      </c>
      <c r="G472" s="214">
        <v>40.950000000000003</v>
      </c>
    </row>
    <row r="473" spans="1:7" ht="13.5" customHeight="1">
      <c r="A473" s="210"/>
      <c r="B473" s="211" t="s">
        <v>770</v>
      </c>
      <c r="C473" s="212" t="s">
        <v>768</v>
      </c>
      <c r="D473" s="213" t="s">
        <v>716</v>
      </c>
      <c r="E473" s="213"/>
      <c r="F473" s="210">
        <v>15</v>
      </c>
      <c r="G473" s="214">
        <v>82.95</v>
      </c>
    </row>
    <row r="474" spans="1:7" ht="13.5" customHeight="1">
      <c r="A474" s="210"/>
      <c r="B474" s="211" t="s">
        <v>770</v>
      </c>
      <c r="C474" s="212" t="s">
        <v>768</v>
      </c>
      <c r="D474" s="213" t="s">
        <v>720</v>
      </c>
      <c r="E474" s="213"/>
      <c r="F474" s="210">
        <v>8</v>
      </c>
      <c r="G474" s="214">
        <v>90.3</v>
      </c>
    </row>
    <row r="475" spans="1:7" ht="13.5" customHeight="1">
      <c r="A475" s="210"/>
      <c r="B475" s="211" t="s">
        <v>770</v>
      </c>
      <c r="C475" s="212" t="s">
        <v>768</v>
      </c>
      <c r="D475" s="213" t="s">
        <v>334</v>
      </c>
      <c r="E475" s="213"/>
      <c r="F475" s="210">
        <v>4</v>
      </c>
      <c r="G475" s="214">
        <v>157.5</v>
      </c>
    </row>
    <row r="476" spans="1:7" ht="13.5" customHeight="1">
      <c r="A476" s="210"/>
      <c r="B476" s="211" t="s">
        <v>604</v>
      </c>
      <c r="C476" s="212" t="s">
        <v>771</v>
      </c>
      <c r="D476" s="213" t="s">
        <v>765</v>
      </c>
      <c r="E476" s="213"/>
      <c r="F476" s="210">
        <v>40</v>
      </c>
      <c r="G476" s="214">
        <v>27.3</v>
      </c>
    </row>
    <row r="477" spans="1:7" ht="13.5" customHeight="1">
      <c r="A477" s="210"/>
      <c r="B477" s="211" t="s">
        <v>604</v>
      </c>
      <c r="C477" s="212" t="s">
        <v>771</v>
      </c>
      <c r="D477" s="213" t="s">
        <v>769</v>
      </c>
      <c r="E477" s="213"/>
      <c r="F477" s="210">
        <v>30</v>
      </c>
      <c r="G477" s="214">
        <v>28.35</v>
      </c>
    </row>
    <row r="478" spans="1:7" ht="13.5" customHeight="1">
      <c r="A478" s="210"/>
      <c r="B478" s="211" t="s">
        <v>604</v>
      </c>
      <c r="C478" s="212" t="s">
        <v>771</v>
      </c>
      <c r="D478" s="213" t="s">
        <v>772</v>
      </c>
      <c r="E478" s="213"/>
      <c r="F478" s="210">
        <v>20</v>
      </c>
      <c r="G478" s="214">
        <v>30.45</v>
      </c>
    </row>
    <row r="479" spans="1:7" ht="13.5" customHeight="1">
      <c r="A479" s="210"/>
      <c r="B479" s="211" t="s">
        <v>604</v>
      </c>
      <c r="C479" s="212" t="s">
        <v>771</v>
      </c>
      <c r="D479" s="213" t="s">
        <v>716</v>
      </c>
      <c r="E479" s="213"/>
      <c r="F479" s="210">
        <v>15</v>
      </c>
      <c r="G479" s="214">
        <v>27.3</v>
      </c>
    </row>
    <row r="480" spans="1:7" ht="13.5" customHeight="1">
      <c r="A480" s="210"/>
      <c r="B480" s="211" t="s">
        <v>604</v>
      </c>
      <c r="C480" s="212" t="s">
        <v>771</v>
      </c>
      <c r="D480" s="213" t="s">
        <v>720</v>
      </c>
      <c r="E480" s="213"/>
      <c r="F480" s="210">
        <v>8</v>
      </c>
      <c r="G480" s="214">
        <v>28.35</v>
      </c>
    </row>
    <row r="481" spans="1:7" ht="13.5" customHeight="1">
      <c r="A481" s="210"/>
      <c r="B481" s="211" t="s">
        <v>604</v>
      </c>
      <c r="C481" s="212" t="s">
        <v>771</v>
      </c>
      <c r="D481" s="213" t="s">
        <v>334</v>
      </c>
      <c r="E481" s="213"/>
      <c r="F481" s="210">
        <v>4</v>
      </c>
      <c r="G481" s="214">
        <v>30.45</v>
      </c>
    </row>
    <row r="482" spans="1:7" ht="13.5" customHeight="1">
      <c r="A482" s="210"/>
      <c r="B482" s="211" t="s">
        <v>607</v>
      </c>
      <c r="C482" s="212" t="s">
        <v>773</v>
      </c>
      <c r="D482" s="213" t="s">
        <v>765</v>
      </c>
      <c r="E482" s="213"/>
      <c r="F482" s="210">
        <v>40</v>
      </c>
      <c r="G482" s="214">
        <v>24.15</v>
      </c>
    </row>
    <row r="483" spans="1:7" ht="13.5" customHeight="1">
      <c r="A483" s="210"/>
      <c r="B483" s="211" t="s">
        <v>607</v>
      </c>
      <c r="C483" s="212" t="s">
        <v>773</v>
      </c>
      <c r="D483" s="213" t="s">
        <v>769</v>
      </c>
      <c r="E483" s="213"/>
      <c r="F483" s="210">
        <v>30</v>
      </c>
      <c r="G483" s="214">
        <v>25.2</v>
      </c>
    </row>
    <row r="484" spans="1:7" ht="13.5" customHeight="1">
      <c r="A484" s="210"/>
      <c r="B484" s="211" t="s">
        <v>607</v>
      </c>
      <c r="C484" s="212" t="s">
        <v>773</v>
      </c>
      <c r="D484" s="213" t="s">
        <v>772</v>
      </c>
      <c r="E484" s="213"/>
      <c r="F484" s="210">
        <v>20</v>
      </c>
      <c r="G484" s="214">
        <v>34.65</v>
      </c>
    </row>
    <row r="485" spans="1:7" ht="13.5" customHeight="1">
      <c r="A485" s="210"/>
      <c r="B485" s="211" t="s">
        <v>607</v>
      </c>
      <c r="C485" s="212" t="s">
        <v>773</v>
      </c>
      <c r="D485" s="213" t="s">
        <v>716</v>
      </c>
      <c r="E485" s="213"/>
      <c r="F485" s="210">
        <v>15</v>
      </c>
      <c r="G485" s="214">
        <v>24.15</v>
      </c>
    </row>
    <row r="486" spans="1:7" ht="13.5" customHeight="1">
      <c r="A486" s="210"/>
      <c r="B486" s="211" t="s">
        <v>607</v>
      </c>
      <c r="C486" s="212" t="s">
        <v>773</v>
      </c>
      <c r="D486" s="213" t="s">
        <v>720</v>
      </c>
      <c r="E486" s="213"/>
      <c r="F486" s="210">
        <v>8</v>
      </c>
      <c r="G486" s="214">
        <v>27.3</v>
      </c>
    </row>
    <row r="487" spans="1:7" ht="13.5" customHeight="1">
      <c r="A487" s="210"/>
      <c r="B487" s="211" t="s">
        <v>607</v>
      </c>
      <c r="C487" s="212" t="s">
        <v>773</v>
      </c>
      <c r="D487" s="213" t="s">
        <v>334</v>
      </c>
      <c r="E487" s="213"/>
      <c r="F487" s="210">
        <v>4</v>
      </c>
      <c r="G487" s="214">
        <v>34.65</v>
      </c>
    </row>
    <row r="488" spans="1:7" ht="13.5" customHeight="1">
      <c r="A488" s="210"/>
      <c r="B488" s="211" t="s">
        <v>774</v>
      </c>
      <c r="C488" s="212"/>
      <c r="D488" s="213" t="s">
        <v>716</v>
      </c>
      <c r="E488" s="213"/>
      <c r="F488" s="210">
        <v>15</v>
      </c>
      <c r="G488" s="214">
        <v>21</v>
      </c>
    </row>
    <row r="489" spans="1:7" ht="13.5" customHeight="1">
      <c r="A489" s="210"/>
      <c r="B489" s="211" t="s">
        <v>774</v>
      </c>
      <c r="C489" s="212"/>
      <c r="D489" s="213" t="s">
        <v>720</v>
      </c>
      <c r="E489" s="213"/>
      <c r="F489" s="210">
        <v>8</v>
      </c>
      <c r="G489" s="214">
        <v>21</v>
      </c>
    </row>
    <row r="490" spans="1:7" ht="13.5" customHeight="1">
      <c r="A490" s="210"/>
      <c r="B490" s="211" t="s">
        <v>774</v>
      </c>
      <c r="C490" s="212"/>
      <c r="D490" s="213" t="s">
        <v>334</v>
      </c>
      <c r="E490" s="213"/>
      <c r="F490" s="210">
        <v>4</v>
      </c>
      <c r="G490" s="214">
        <v>25.2</v>
      </c>
    </row>
    <row r="491" spans="1:7" ht="13.5" customHeight="1">
      <c r="A491" s="210"/>
      <c r="B491" s="211" t="s">
        <v>775</v>
      </c>
      <c r="C491" s="212" t="s">
        <v>776</v>
      </c>
      <c r="D491" s="213" t="s">
        <v>716</v>
      </c>
      <c r="E491" s="213"/>
      <c r="F491" s="210">
        <v>15</v>
      </c>
      <c r="G491" s="214">
        <v>30.45</v>
      </c>
    </row>
    <row r="492" spans="1:7" ht="13.5" customHeight="1">
      <c r="A492" s="210"/>
      <c r="B492" s="211" t="s">
        <v>775</v>
      </c>
      <c r="C492" s="212" t="s">
        <v>776</v>
      </c>
      <c r="D492" s="213" t="s">
        <v>720</v>
      </c>
      <c r="E492" s="213"/>
      <c r="F492" s="210">
        <v>8</v>
      </c>
      <c r="G492" s="214">
        <v>30.45</v>
      </c>
    </row>
    <row r="493" spans="1:7" ht="13.5" customHeight="1">
      <c r="A493" s="210"/>
      <c r="B493" s="211" t="s">
        <v>775</v>
      </c>
      <c r="C493" s="212" t="s">
        <v>776</v>
      </c>
      <c r="D493" s="213" t="s">
        <v>334</v>
      </c>
      <c r="E493" s="213"/>
      <c r="F493" s="210">
        <v>4</v>
      </c>
      <c r="G493" s="214">
        <v>33.6</v>
      </c>
    </row>
    <row r="494" spans="1:7" ht="13.5" customHeight="1">
      <c r="A494" s="210"/>
      <c r="B494" s="211" t="s">
        <v>777</v>
      </c>
      <c r="C494" s="212" t="s">
        <v>778</v>
      </c>
      <c r="D494" s="213" t="s">
        <v>716</v>
      </c>
      <c r="E494" s="213"/>
      <c r="F494" s="210">
        <v>30</v>
      </c>
      <c r="G494" s="214">
        <v>29.400000000000002</v>
      </c>
    </row>
    <row r="495" spans="1:7" ht="13.5" customHeight="1">
      <c r="A495" s="210"/>
      <c r="B495" s="211" t="s">
        <v>777</v>
      </c>
      <c r="C495" s="212" t="s">
        <v>778</v>
      </c>
      <c r="D495" s="213" t="s">
        <v>720</v>
      </c>
      <c r="E495" s="213"/>
      <c r="F495" s="210">
        <v>15</v>
      </c>
      <c r="G495" s="214">
        <v>29.400000000000002</v>
      </c>
    </row>
    <row r="496" spans="1:7" ht="13.5" customHeight="1">
      <c r="A496" s="210"/>
      <c r="B496" s="211" t="s">
        <v>779</v>
      </c>
      <c r="C496" s="212" t="s">
        <v>780</v>
      </c>
      <c r="D496" s="213" t="s">
        <v>716</v>
      </c>
      <c r="E496" s="213"/>
      <c r="F496" s="210">
        <v>30</v>
      </c>
      <c r="G496" s="214">
        <v>29.4</v>
      </c>
    </row>
    <row r="497" spans="1:7" ht="13.5" customHeight="1">
      <c r="A497" s="210"/>
      <c r="B497" s="211" t="s">
        <v>779</v>
      </c>
      <c r="C497" s="212" t="s">
        <v>780</v>
      </c>
      <c r="D497" s="213" t="s">
        <v>720</v>
      </c>
      <c r="E497" s="213"/>
      <c r="F497" s="210">
        <v>15</v>
      </c>
      <c r="G497" s="214">
        <v>29.4</v>
      </c>
    </row>
    <row r="498" spans="1:7" ht="13.5" customHeight="1">
      <c r="A498" s="210"/>
      <c r="B498" s="211" t="s">
        <v>779</v>
      </c>
      <c r="C498" s="212" t="s">
        <v>780</v>
      </c>
      <c r="D498" s="213" t="s">
        <v>334</v>
      </c>
      <c r="E498" s="213"/>
      <c r="F498" s="210">
        <v>8</v>
      </c>
      <c r="G498" s="214">
        <v>36.75</v>
      </c>
    </row>
    <row r="499" spans="1:7" ht="13.5" customHeight="1">
      <c r="A499" s="210"/>
      <c r="B499" s="211" t="s">
        <v>781</v>
      </c>
      <c r="C499" s="212" t="s">
        <v>782</v>
      </c>
      <c r="D499" s="213" t="s">
        <v>716</v>
      </c>
      <c r="E499" s="213"/>
      <c r="F499" s="210">
        <v>30</v>
      </c>
      <c r="G499" s="214">
        <v>12.100000000000001</v>
      </c>
    </row>
    <row r="500" spans="1:7" ht="13.5" customHeight="1">
      <c r="A500" s="210"/>
      <c r="B500" s="211" t="s">
        <v>781</v>
      </c>
      <c r="C500" s="212" t="s">
        <v>782</v>
      </c>
      <c r="D500" s="213" t="s">
        <v>720</v>
      </c>
      <c r="E500" s="213"/>
      <c r="F500" s="210">
        <v>15</v>
      </c>
      <c r="G500" s="214">
        <v>12.6</v>
      </c>
    </row>
    <row r="501" spans="1:7" ht="13.5" customHeight="1">
      <c r="A501" s="210"/>
      <c r="B501" s="211" t="s">
        <v>783</v>
      </c>
      <c r="C501" s="212" t="s">
        <v>784</v>
      </c>
      <c r="D501" s="213" t="s">
        <v>716</v>
      </c>
      <c r="E501" s="213"/>
      <c r="F501" s="210">
        <v>30</v>
      </c>
      <c r="G501" s="214">
        <v>15.75</v>
      </c>
    </row>
    <row r="502" spans="1:7" ht="13.5" customHeight="1">
      <c r="A502" s="210"/>
      <c r="B502" s="211" t="s">
        <v>783</v>
      </c>
      <c r="C502" s="212" t="s">
        <v>784</v>
      </c>
      <c r="D502" s="213" t="s">
        <v>720</v>
      </c>
      <c r="E502" s="213"/>
      <c r="F502" s="210">
        <v>15</v>
      </c>
      <c r="G502" s="214">
        <v>15.75</v>
      </c>
    </row>
    <row r="503" spans="1:7" ht="13.5" customHeight="1">
      <c r="A503" s="210"/>
      <c r="B503" s="211" t="s">
        <v>783</v>
      </c>
      <c r="C503" s="212" t="s">
        <v>784</v>
      </c>
      <c r="D503" s="213" t="s">
        <v>334</v>
      </c>
      <c r="E503" s="213"/>
      <c r="F503" s="210">
        <v>8</v>
      </c>
      <c r="G503" s="214">
        <v>18.899999999999999</v>
      </c>
    </row>
    <row r="504" spans="1:7" ht="13.5" customHeight="1">
      <c r="A504" s="210"/>
      <c r="B504" s="211" t="s">
        <v>785</v>
      </c>
      <c r="C504" s="212" t="s">
        <v>786</v>
      </c>
      <c r="D504" s="213" t="s">
        <v>716</v>
      </c>
      <c r="E504" s="213"/>
      <c r="F504" s="210">
        <v>30</v>
      </c>
      <c r="G504" s="214">
        <v>17.850000000000001</v>
      </c>
    </row>
    <row r="505" spans="1:7" ht="13.5" customHeight="1">
      <c r="A505" s="210"/>
      <c r="B505" s="211" t="s">
        <v>785</v>
      </c>
      <c r="C505" s="212" t="s">
        <v>786</v>
      </c>
      <c r="D505" s="213" t="s">
        <v>720</v>
      </c>
      <c r="E505" s="213"/>
      <c r="F505" s="210">
        <v>15</v>
      </c>
      <c r="G505" s="214">
        <v>17.850000000000001</v>
      </c>
    </row>
    <row r="506" spans="1:7" ht="13.5" customHeight="1">
      <c r="A506" s="210"/>
      <c r="B506" s="211" t="s">
        <v>785</v>
      </c>
      <c r="C506" s="212" t="s">
        <v>786</v>
      </c>
      <c r="D506" s="213" t="s">
        <v>334</v>
      </c>
      <c r="E506" s="213"/>
      <c r="F506" s="210">
        <v>8</v>
      </c>
      <c r="G506" s="214">
        <v>17.850000000000001</v>
      </c>
    </row>
    <row r="507" spans="1:7" ht="13.5" customHeight="1">
      <c r="A507" s="210"/>
      <c r="B507" s="211" t="s">
        <v>787</v>
      </c>
      <c r="C507" s="212" t="s">
        <v>788</v>
      </c>
      <c r="D507" s="213" t="s">
        <v>716</v>
      </c>
      <c r="E507" s="213"/>
      <c r="F507" s="210">
        <v>30</v>
      </c>
      <c r="G507" s="214">
        <v>26.25</v>
      </c>
    </row>
    <row r="508" spans="1:7" ht="13.5" customHeight="1">
      <c r="A508" s="210"/>
      <c r="B508" s="211" t="s">
        <v>787</v>
      </c>
      <c r="C508" s="212" t="s">
        <v>788</v>
      </c>
      <c r="D508" s="213" t="s">
        <v>720</v>
      </c>
      <c r="E508" s="213"/>
      <c r="F508" s="210">
        <v>15</v>
      </c>
      <c r="G508" s="214">
        <v>26.25</v>
      </c>
    </row>
    <row r="509" spans="1:7" ht="13.5" customHeight="1">
      <c r="A509" s="210"/>
      <c r="B509" s="211" t="s">
        <v>787</v>
      </c>
      <c r="C509" s="212" t="s">
        <v>788</v>
      </c>
      <c r="D509" s="213" t="s">
        <v>334</v>
      </c>
      <c r="E509" s="213"/>
      <c r="F509" s="210">
        <v>8</v>
      </c>
      <c r="G509" s="214">
        <v>28.35</v>
      </c>
    </row>
    <row r="510" spans="1:7" ht="13.5" customHeight="1">
      <c r="A510" s="210"/>
      <c r="B510" s="211" t="s">
        <v>789</v>
      </c>
      <c r="C510" s="212" t="s">
        <v>790</v>
      </c>
      <c r="D510" s="213" t="s">
        <v>716</v>
      </c>
      <c r="E510" s="213"/>
      <c r="F510" s="210">
        <v>30</v>
      </c>
      <c r="G510" s="214">
        <v>23.1</v>
      </c>
    </row>
    <row r="511" spans="1:7" ht="13.5" customHeight="1">
      <c r="A511" s="210"/>
      <c r="B511" s="211" t="s">
        <v>789</v>
      </c>
      <c r="C511" s="212" t="s">
        <v>790</v>
      </c>
      <c r="D511" s="213" t="s">
        <v>720</v>
      </c>
      <c r="E511" s="213"/>
      <c r="F511" s="210">
        <v>15</v>
      </c>
      <c r="G511" s="214">
        <v>26.25</v>
      </c>
    </row>
    <row r="512" spans="1:7" ht="13.5" customHeight="1">
      <c r="A512" s="210"/>
      <c r="B512" s="211" t="s">
        <v>789</v>
      </c>
      <c r="C512" s="212" t="s">
        <v>790</v>
      </c>
      <c r="D512" s="213" t="s">
        <v>334</v>
      </c>
      <c r="E512" s="213"/>
      <c r="F512" s="210">
        <v>8</v>
      </c>
      <c r="G512" s="214">
        <v>28.35</v>
      </c>
    </row>
    <row r="513" spans="1:7" ht="13.5" customHeight="1">
      <c r="A513" s="210"/>
      <c r="B513" s="211" t="s">
        <v>791</v>
      </c>
      <c r="C513" s="212" t="s">
        <v>792</v>
      </c>
      <c r="D513" s="213" t="s">
        <v>716</v>
      </c>
      <c r="E513" s="213"/>
      <c r="F513" s="210">
        <v>30</v>
      </c>
      <c r="G513" s="214">
        <v>21</v>
      </c>
    </row>
    <row r="514" spans="1:7" ht="13.5" customHeight="1">
      <c r="A514" s="210"/>
      <c r="B514" s="211" t="s">
        <v>791</v>
      </c>
      <c r="C514" s="212" t="s">
        <v>792</v>
      </c>
      <c r="D514" s="213" t="s">
        <v>720</v>
      </c>
      <c r="E514" s="213"/>
      <c r="F514" s="210">
        <v>15</v>
      </c>
      <c r="G514" s="214">
        <v>27.3</v>
      </c>
    </row>
    <row r="515" spans="1:7" ht="13.5" customHeight="1">
      <c r="A515" s="210"/>
      <c r="B515" s="211" t="s">
        <v>791</v>
      </c>
      <c r="C515" s="212" t="s">
        <v>792</v>
      </c>
      <c r="D515" s="213" t="s">
        <v>334</v>
      </c>
      <c r="E515" s="213"/>
      <c r="F515" s="210">
        <v>8</v>
      </c>
      <c r="G515" s="214">
        <v>29.4</v>
      </c>
    </row>
    <row r="516" spans="1:7" ht="13.5" customHeight="1">
      <c r="A516" s="210"/>
      <c r="B516" s="211" t="s">
        <v>793</v>
      </c>
      <c r="C516" s="212" t="s">
        <v>794</v>
      </c>
      <c r="D516" s="213" t="s">
        <v>716</v>
      </c>
      <c r="E516" s="213"/>
      <c r="F516" s="210">
        <v>30</v>
      </c>
      <c r="G516" s="214">
        <v>28.35</v>
      </c>
    </row>
    <row r="517" spans="1:7" ht="13.5" customHeight="1">
      <c r="A517" s="210"/>
      <c r="B517" s="211" t="s">
        <v>793</v>
      </c>
      <c r="C517" s="212" t="s">
        <v>794</v>
      </c>
      <c r="D517" s="213" t="s">
        <v>720</v>
      </c>
      <c r="E517" s="213"/>
      <c r="F517" s="210">
        <v>15</v>
      </c>
      <c r="G517" s="214">
        <v>29.4</v>
      </c>
    </row>
    <row r="518" spans="1:7" ht="13.5" customHeight="1">
      <c r="A518" s="210"/>
      <c r="B518" s="211" t="s">
        <v>793</v>
      </c>
      <c r="C518" s="212" t="s">
        <v>794</v>
      </c>
      <c r="D518" s="213" t="s">
        <v>334</v>
      </c>
      <c r="E518" s="213"/>
      <c r="F518" s="210">
        <v>8</v>
      </c>
      <c r="G518" s="214">
        <v>31.5</v>
      </c>
    </row>
    <row r="519" spans="1:7" ht="13.5" customHeight="1">
      <c r="A519" s="210"/>
      <c r="B519" s="211" t="s">
        <v>579</v>
      </c>
      <c r="C519" s="212" t="s">
        <v>795</v>
      </c>
      <c r="D519" s="213" t="s">
        <v>716</v>
      </c>
      <c r="E519" s="213"/>
      <c r="F519" s="210">
        <v>30</v>
      </c>
      <c r="G519" s="214">
        <v>28.35</v>
      </c>
    </row>
    <row r="520" spans="1:7" ht="13.5" customHeight="1">
      <c r="A520" s="210"/>
      <c r="B520" s="211" t="s">
        <v>579</v>
      </c>
      <c r="C520" s="212" t="s">
        <v>795</v>
      </c>
      <c r="D520" s="213" t="s">
        <v>720</v>
      </c>
      <c r="E520" s="213"/>
      <c r="F520" s="210">
        <v>15</v>
      </c>
      <c r="G520" s="214">
        <v>29.4</v>
      </c>
    </row>
    <row r="521" spans="1:7" ht="13.5" customHeight="1">
      <c r="A521" s="210"/>
      <c r="B521" s="211" t="s">
        <v>579</v>
      </c>
      <c r="C521" s="212" t="s">
        <v>795</v>
      </c>
      <c r="D521" s="213" t="s">
        <v>334</v>
      </c>
      <c r="E521" s="213"/>
      <c r="F521" s="210">
        <v>8</v>
      </c>
      <c r="G521" s="214">
        <v>31.5</v>
      </c>
    </row>
    <row r="522" spans="1:7" ht="13.5" customHeight="1">
      <c r="A522" s="210"/>
      <c r="B522" s="211" t="s">
        <v>796</v>
      </c>
      <c r="C522" s="212" t="s">
        <v>797</v>
      </c>
      <c r="D522" s="213" t="s">
        <v>716</v>
      </c>
      <c r="E522" s="213"/>
      <c r="F522" s="210">
        <v>30</v>
      </c>
      <c r="G522" s="214">
        <v>8.9500000000000011</v>
      </c>
    </row>
    <row r="523" spans="1:7" ht="13.5" customHeight="1">
      <c r="A523" s="210"/>
      <c r="B523" s="211" t="s">
        <v>796</v>
      </c>
      <c r="C523" s="212" t="s">
        <v>797</v>
      </c>
      <c r="D523" s="213" t="s">
        <v>720</v>
      </c>
      <c r="E523" s="213"/>
      <c r="F523" s="210">
        <v>15</v>
      </c>
      <c r="G523" s="214">
        <v>10.5</v>
      </c>
    </row>
    <row r="524" spans="1:7" ht="13.5" customHeight="1">
      <c r="A524" s="210"/>
      <c r="B524" s="211" t="s">
        <v>796</v>
      </c>
      <c r="C524" s="212" t="s">
        <v>797</v>
      </c>
      <c r="D524" s="213" t="s">
        <v>334</v>
      </c>
      <c r="E524" s="213"/>
      <c r="F524" s="210">
        <v>8</v>
      </c>
      <c r="G524" s="214">
        <v>12.6</v>
      </c>
    </row>
    <row r="525" spans="1:7" ht="13.5" customHeight="1">
      <c r="A525" s="210"/>
      <c r="B525" s="211" t="s">
        <v>798</v>
      </c>
      <c r="C525" s="212" t="s">
        <v>799</v>
      </c>
      <c r="D525" s="213" t="s">
        <v>716</v>
      </c>
      <c r="E525" s="213"/>
      <c r="F525" s="210">
        <v>30</v>
      </c>
      <c r="G525" s="214">
        <v>6.3</v>
      </c>
    </row>
    <row r="526" spans="1:7" ht="13.5" customHeight="1">
      <c r="A526" s="210"/>
      <c r="B526" s="211" t="s">
        <v>798</v>
      </c>
      <c r="C526" s="212" t="s">
        <v>799</v>
      </c>
      <c r="D526" s="213" t="s">
        <v>720</v>
      </c>
      <c r="E526" s="213"/>
      <c r="F526" s="210">
        <v>10</v>
      </c>
      <c r="G526" s="214">
        <v>6.85</v>
      </c>
    </row>
    <row r="527" spans="1:7" ht="13.5" customHeight="1">
      <c r="A527" s="210"/>
      <c r="B527" s="211" t="s">
        <v>798</v>
      </c>
      <c r="C527" s="212" t="s">
        <v>799</v>
      </c>
      <c r="D527" s="213" t="s">
        <v>334</v>
      </c>
      <c r="E527" s="213"/>
      <c r="F527" s="210">
        <v>5</v>
      </c>
      <c r="G527" s="214">
        <v>7.35</v>
      </c>
    </row>
    <row r="528" spans="1:7" ht="13.5" customHeight="1">
      <c r="A528" s="210"/>
      <c r="B528" s="211" t="s">
        <v>800</v>
      </c>
      <c r="C528" s="212" t="s">
        <v>801</v>
      </c>
      <c r="D528" s="213" t="s">
        <v>716</v>
      </c>
      <c r="E528" s="213"/>
      <c r="F528" s="210">
        <v>30</v>
      </c>
      <c r="G528" s="214">
        <v>4.8</v>
      </c>
    </row>
    <row r="529" spans="1:7" ht="13.5" customHeight="1">
      <c r="A529" s="210"/>
      <c r="B529" s="211" t="s">
        <v>800</v>
      </c>
      <c r="C529" s="212" t="s">
        <v>801</v>
      </c>
      <c r="D529" s="213" t="s">
        <v>720</v>
      </c>
      <c r="E529" s="213"/>
      <c r="F529" s="210">
        <v>15</v>
      </c>
      <c r="G529" s="214">
        <v>4.8</v>
      </c>
    </row>
    <row r="530" spans="1:7" ht="13.5" customHeight="1">
      <c r="A530" s="210"/>
      <c r="B530" s="211" t="s">
        <v>800</v>
      </c>
      <c r="C530" s="212" t="s">
        <v>801</v>
      </c>
      <c r="D530" s="213" t="s">
        <v>334</v>
      </c>
      <c r="E530" s="213"/>
      <c r="F530" s="210">
        <v>8</v>
      </c>
      <c r="G530" s="214">
        <v>5.25</v>
      </c>
    </row>
    <row r="531" spans="1:7" ht="13.5" customHeight="1">
      <c r="A531" s="210"/>
      <c r="B531" s="211" t="s">
        <v>802</v>
      </c>
      <c r="C531" s="212" t="s">
        <v>803</v>
      </c>
      <c r="D531" s="213" t="s">
        <v>716</v>
      </c>
      <c r="E531" s="213"/>
      <c r="F531" s="210">
        <v>30</v>
      </c>
      <c r="G531" s="214">
        <v>29.95</v>
      </c>
    </row>
    <row r="532" spans="1:7" ht="13.5" customHeight="1">
      <c r="A532" s="210"/>
      <c r="B532" s="211" t="s">
        <v>802</v>
      </c>
      <c r="C532" s="212" t="s">
        <v>803</v>
      </c>
      <c r="D532" s="213" t="s">
        <v>720</v>
      </c>
      <c r="E532" s="213"/>
      <c r="F532" s="210">
        <v>10</v>
      </c>
      <c r="G532" s="214">
        <v>31.5</v>
      </c>
    </row>
    <row r="533" spans="1:7" ht="13.5" customHeight="1">
      <c r="A533" s="210"/>
      <c r="B533" s="211" t="s">
        <v>802</v>
      </c>
      <c r="C533" s="212" t="s">
        <v>803</v>
      </c>
      <c r="D533" s="213" t="s">
        <v>334</v>
      </c>
      <c r="E533" s="213"/>
      <c r="F533" s="210">
        <v>5</v>
      </c>
      <c r="G533" s="214">
        <v>40.949999999999996</v>
      </c>
    </row>
    <row r="534" spans="1:7" ht="13.5" customHeight="1">
      <c r="A534" s="210"/>
      <c r="B534" s="211" t="s">
        <v>804</v>
      </c>
      <c r="C534" s="212" t="s">
        <v>805</v>
      </c>
      <c r="D534" s="213" t="s">
        <v>716</v>
      </c>
      <c r="E534" s="213"/>
      <c r="F534" s="210">
        <v>30</v>
      </c>
      <c r="G534" s="214">
        <v>4.75</v>
      </c>
    </row>
    <row r="535" spans="1:7" ht="13.5" customHeight="1">
      <c r="A535" s="210"/>
      <c r="B535" s="211" t="s">
        <v>804</v>
      </c>
      <c r="C535" s="212" t="s">
        <v>805</v>
      </c>
      <c r="D535" s="213" t="s">
        <v>720</v>
      </c>
      <c r="E535" s="213"/>
      <c r="F535" s="210">
        <v>10</v>
      </c>
      <c r="G535" s="214">
        <v>4.75</v>
      </c>
    </row>
    <row r="536" spans="1:7" ht="13.5" customHeight="1">
      <c r="A536" s="210"/>
      <c r="B536" s="211" t="s">
        <v>804</v>
      </c>
      <c r="C536" s="212" t="s">
        <v>805</v>
      </c>
      <c r="D536" s="213" t="s">
        <v>334</v>
      </c>
      <c r="E536" s="213"/>
      <c r="F536" s="210">
        <v>5</v>
      </c>
      <c r="G536" s="214">
        <v>4.75</v>
      </c>
    </row>
    <row r="537" spans="1:7" ht="13.5" customHeight="1">
      <c r="A537" s="210"/>
      <c r="B537" s="211" t="s">
        <v>806</v>
      </c>
      <c r="C537" s="212" t="s">
        <v>807</v>
      </c>
      <c r="D537" s="213" t="s">
        <v>716</v>
      </c>
      <c r="E537" s="213"/>
      <c r="F537" s="210">
        <v>20</v>
      </c>
      <c r="G537" s="214">
        <v>9.4499999999999993</v>
      </c>
    </row>
    <row r="538" spans="1:7" ht="13.5" customHeight="1">
      <c r="A538" s="210"/>
      <c r="B538" s="211" t="s">
        <v>806</v>
      </c>
      <c r="C538" s="212" t="s">
        <v>807</v>
      </c>
      <c r="D538" s="213" t="s">
        <v>720</v>
      </c>
      <c r="E538" s="213"/>
      <c r="F538" s="210">
        <v>10</v>
      </c>
      <c r="G538" s="214">
        <v>9.4499999999999993</v>
      </c>
    </row>
    <row r="539" spans="1:7" ht="13.5" customHeight="1">
      <c r="A539" s="210"/>
      <c r="B539" s="211" t="s">
        <v>806</v>
      </c>
      <c r="C539" s="212" t="s">
        <v>807</v>
      </c>
      <c r="D539" s="213" t="s">
        <v>334</v>
      </c>
      <c r="E539" s="213"/>
      <c r="F539" s="210">
        <v>4</v>
      </c>
      <c r="G539" s="214">
        <v>12.6</v>
      </c>
    </row>
    <row r="540" spans="1:7" ht="13.5" customHeight="1">
      <c r="A540" s="210"/>
      <c r="B540" s="211" t="s">
        <v>808</v>
      </c>
      <c r="C540" s="212" t="s">
        <v>809</v>
      </c>
      <c r="D540" s="213" t="s">
        <v>716</v>
      </c>
      <c r="E540" s="213"/>
      <c r="F540" s="210">
        <v>20</v>
      </c>
      <c r="G540" s="214">
        <v>8.4</v>
      </c>
    </row>
    <row r="541" spans="1:7" ht="13.5" customHeight="1">
      <c r="A541" s="210"/>
      <c r="B541" s="211" t="s">
        <v>808</v>
      </c>
      <c r="C541" s="212" t="s">
        <v>809</v>
      </c>
      <c r="D541" s="213" t="s">
        <v>720</v>
      </c>
      <c r="E541" s="213"/>
      <c r="F541" s="210">
        <v>10</v>
      </c>
      <c r="G541" s="214">
        <v>8.9500000000000011</v>
      </c>
    </row>
    <row r="542" spans="1:7" ht="13.5" customHeight="1">
      <c r="A542" s="210"/>
      <c r="B542" s="211" t="s">
        <v>808</v>
      </c>
      <c r="C542" s="212" t="s">
        <v>809</v>
      </c>
      <c r="D542" s="213" t="s">
        <v>334</v>
      </c>
      <c r="E542" s="213"/>
      <c r="F542" s="210">
        <v>4</v>
      </c>
      <c r="G542" s="214">
        <v>10.5</v>
      </c>
    </row>
    <row r="543" spans="1:7" ht="13.5" customHeight="1">
      <c r="A543" s="210"/>
      <c r="B543" s="211" t="s">
        <v>810</v>
      </c>
      <c r="C543" s="212" t="s">
        <v>811</v>
      </c>
      <c r="D543" s="213" t="s">
        <v>716</v>
      </c>
      <c r="E543" s="213"/>
      <c r="F543" s="210">
        <v>20</v>
      </c>
      <c r="G543" s="214">
        <v>7.35</v>
      </c>
    </row>
    <row r="544" spans="1:7" ht="13.5" customHeight="1">
      <c r="A544" s="210"/>
      <c r="B544" s="211" t="s">
        <v>810</v>
      </c>
      <c r="C544" s="212" t="s">
        <v>811</v>
      </c>
      <c r="D544" s="213" t="s">
        <v>720</v>
      </c>
      <c r="E544" s="213"/>
      <c r="F544" s="210">
        <v>10</v>
      </c>
      <c r="G544" s="214">
        <v>7.35</v>
      </c>
    </row>
    <row r="545" spans="1:7" ht="13.5" customHeight="1">
      <c r="A545" s="210"/>
      <c r="B545" s="211" t="s">
        <v>810</v>
      </c>
      <c r="C545" s="212" t="s">
        <v>811</v>
      </c>
      <c r="D545" s="213" t="s">
        <v>334</v>
      </c>
      <c r="E545" s="213"/>
      <c r="F545" s="210">
        <v>4</v>
      </c>
      <c r="G545" s="214">
        <v>7.35</v>
      </c>
    </row>
    <row r="546" spans="1:7" ht="13.5" customHeight="1">
      <c r="A546" s="210"/>
      <c r="B546" s="211" t="s">
        <v>812</v>
      </c>
      <c r="C546" s="212" t="s">
        <v>813</v>
      </c>
      <c r="D546" s="213" t="s">
        <v>716</v>
      </c>
      <c r="E546" s="213"/>
      <c r="F546" s="210">
        <v>20</v>
      </c>
      <c r="G546" s="214">
        <v>12.6</v>
      </c>
    </row>
    <row r="547" spans="1:7" ht="13.5" customHeight="1">
      <c r="A547" s="210"/>
      <c r="B547" s="211" t="s">
        <v>812</v>
      </c>
      <c r="C547" s="212" t="s">
        <v>813</v>
      </c>
      <c r="D547" s="213" t="s">
        <v>720</v>
      </c>
      <c r="E547" s="213"/>
      <c r="F547" s="210">
        <v>10</v>
      </c>
      <c r="G547" s="214">
        <v>15.75</v>
      </c>
    </row>
    <row r="548" spans="1:7" ht="13.5" customHeight="1">
      <c r="A548" s="210"/>
      <c r="B548" s="211" t="s">
        <v>812</v>
      </c>
      <c r="C548" s="212" t="s">
        <v>813</v>
      </c>
      <c r="D548" s="213" t="s">
        <v>334</v>
      </c>
      <c r="E548" s="213"/>
      <c r="F548" s="210">
        <v>4</v>
      </c>
      <c r="G548" s="214">
        <v>17.850000000000001</v>
      </c>
    </row>
    <row r="549" spans="1:7" ht="13.5" customHeight="1">
      <c r="A549" s="210"/>
      <c r="B549" s="211" t="s">
        <v>814</v>
      </c>
      <c r="C549" s="212" t="s">
        <v>815</v>
      </c>
      <c r="D549" s="213" t="s">
        <v>716</v>
      </c>
      <c r="E549" s="213"/>
      <c r="F549" s="210">
        <v>40</v>
      </c>
      <c r="G549" s="214">
        <v>7.8999999999999995</v>
      </c>
    </row>
    <row r="550" spans="1:7" ht="13.5" customHeight="1">
      <c r="A550" s="210"/>
      <c r="B550" s="211" t="s">
        <v>814</v>
      </c>
      <c r="C550" s="212" t="s">
        <v>815</v>
      </c>
      <c r="D550" s="213" t="s">
        <v>720</v>
      </c>
      <c r="E550" s="213"/>
      <c r="F550" s="210">
        <v>30</v>
      </c>
      <c r="G550" s="214">
        <v>7.8999999999999995</v>
      </c>
    </row>
    <row r="551" spans="1:7" ht="13.5" customHeight="1">
      <c r="A551" s="210"/>
      <c r="B551" s="211" t="s">
        <v>814</v>
      </c>
      <c r="C551" s="212" t="s">
        <v>815</v>
      </c>
      <c r="D551" s="213" t="s">
        <v>334</v>
      </c>
      <c r="E551" s="213"/>
      <c r="F551" s="210">
        <v>20</v>
      </c>
      <c r="G551" s="214">
        <v>7.8999999999999995</v>
      </c>
    </row>
    <row r="552" spans="1:7" ht="13.5" customHeight="1">
      <c r="A552" s="210"/>
      <c r="B552" s="211" t="s">
        <v>816</v>
      </c>
      <c r="C552" s="212" t="s">
        <v>817</v>
      </c>
      <c r="D552" s="213" t="s">
        <v>716</v>
      </c>
      <c r="E552" s="213"/>
      <c r="F552" s="210">
        <v>20</v>
      </c>
      <c r="G552" s="214">
        <v>9.4499999999999993</v>
      </c>
    </row>
    <row r="553" spans="1:7" ht="13.5" customHeight="1">
      <c r="A553" s="210"/>
      <c r="B553" s="211" t="s">
        <v>816</v>
      </c>
      <c r="C553" s="212" t="s">
        <v>817</v>
      </c>
      <c r="D553" s="213" t="s">
        <v>720</v>
      </c>
      <c r="E553" s="213"/>
      <c r="F553" s="210">
        <v>10</v>
      </c>
      <c r="G553" s="214">
        <v>10.5</v>
      </c>
    </row>
    <row r="554" spans="1:7" ht="13.5" customHeight="1">
      <c r="A554" s="210"/>
      <c r="B554" s="211" t="s">
        <v>816</v>
      </c>
      <c r="C554" s="212" t="s">
        <v>817</v>
      </c>
      <c r="D554" s="213" t="s">
        <v>334</v>
      </c>
      <c r="E554" s="213"/>
      <c r="F554" s="210">
        <v>4</v>
      </c>
      <c r="G554" s="214">
        <v>11.55</v>
      </c>
    </row>
    <row r="555" spans="1:7" ht="13.5" customHeight="1">
      <c r="A555" s="210"/>
      <c r="B555" s="211" t="s">
        <v>818</v>
      </c>
      <c r="C555" s="212" t="s">
        <v>819</v>
      </c>
      <c r="D555" s="213" t="s">
        <v>716</v>
      </c>
      <c r="E555" s="213"/>
      <c r="F555" s="210">
        <v>40</v>
      </c>
      <c r="G555" s="214">
        <v>2.5499999999999998</v>
      </c>
    </row>
    <row r="556" spans="1:7" ht="13.5" customHeight="1">
      <c r="A556" s="210"/>
      <c r="B556" s="211" t="s">
        <v>818</v>
      </c>
      <c r="C556" s="212" t="s">
        <v>819</v>
      </c>
      <c r="D556" s="213" t="s">
        <v>720</v>
      </c>
      <c r="E556" s="213"/>
      <c r="F556" s="210">
        <v>30</v>
      </c>
      <c r="G556" s="214">
        <v>2.5499999999999998</v>
      </c>
    </row>
    <row r="557" spans="1:7" ht="13.5" customHeight="1">
      <c r="A557" s="210"/>
      <c r="B557" s="211" t="s">
        <v>818</v>
      </c>
      <c r="C557" s="212" t="s">
        <v>819</v>
      </c>
      <c r="D557" s="213" t="s">
        <v>334</v>
      </c>
      <c r="E557" s="213"/>
      <c r="F557" s="210">
        <v>20</v>
      </c>
      <c r="G557" s="214">
        <v>2.5499999999999998</v>
      </c>
    </row>
    <row r="558" spans="1:7" ht="13.5" customHeight="1">
      <c r="A558" s="210"/>
      <c r="B558" s="211" t="s">
        <v>820</v>
      </c>
      <c r="C558" s="212" t="s">
        <v>821</v>
      </c>
      <c r="D558" s="213" t="s">
        <v>716</v>
      </c>
      <c r="E558" s="213"/>
      <c r="F558" s="210">
        <v>30</v>
      </c>
      <c r="G558" s="214">
        <v>4.75</v>
      </c>
    </row>
    <row r="559" spans="1:7" ht="13.5" customHeight="1">
      <c r="A559" s="210"/>
      <c r="B559" s="211" t="s">
        <v>820</v>
      </c>
      <c r="C559" s="212" t="s">
        <v>821</v>
      </c>
      <c r="D559" s="213" t="s">
        <v>720</v>
      </c>
      <c r="E559" s="213"/>
      <c r="F559" s="210">
        <v>15</v>
      </c>
      <c r="G559" s="214">
        <v>4.75</v>
      </c>
    </row>
    <row r="560" spans="1:7" ht="13.5" customHeight="1">
      <c r="A560" s="210"/>
      <c r="B560" s="211" t="s">
        <v>820</v>
      </c>
      <c r="C560" s="212" t="s">
        <v>821</v>
      </c>
      <c r="D560" s="213" t="s">
        <v>334</v>
      </c>
      <c r="E560" s="213"/>
      <c r="F560" s="210">
        <v>8</v>
      </c>
      <c r="G560" s="214">
        <v>4.75</v>
      </c>
    </row>
    <row r="561" spans="1:7" ht="13.5" customHeight="1">
      <c r="A561" s="210"/>
      <c r="B561" s="211" t="s">
        <v>822</v>
      </c>
      <c r="C561" s="212" t="s">
        <v>823</v>
      </c>
      <c r="D561" s="213" t="s">
        <v>716</v>
      </c>
      <c r="E561" s="213"/>
      <c r="F561" s="210">
        <v>20</v>
      </c>
      <c r="G561" s="214">
        <v>7.35</v>
      </c>
    </row>
    <row r="562" spans="1:7" ht="13.5" customHeight="1">
      <c r="A562" s="210"/>
      <c r="B562" s="211" t="s">
        <v>822</v>
      </c>
      <c r="C562" s="212" t="s">
        <v>823</v>
      </c>
      <c r="D562" s="213" t="s">
        <v>720</v>
      </c>
      <c r="E562" s="213"/>
      <c r="F562" s="210">
        <v>10</v>
      </c>
      <c r="G562" s="214">
        <v>7.35</v>
      </c>
    </row>
    <row r="563" spans="1:7" ht="13.5" customHeight="1">
      <c r="A563" s="210"/>
      <c r="B563" s="211" t="s">
        <v>822</v>
      </c>
      <c r="C563" s="212" t="s">
        <v>823</v>
      </c>
      <c r="D563" s="213" t="s">
        <v>334</v>
      </c>
      <c r="E563" s="213"/>
      <c r="F563" s="210">
        <v>4</v>
      </c>
      <c r="G563" s="214">
        <v>7.35</v>
      </c>
    </row>
    <row r="564" spans="1:7" ht="13.5" customHeight="1">
      <c r="A564" s="210"/>
      <c r="B564" s="211" t="s">
        <v>824</v>
      </c>
      <c r="C564" s="212" t="s">
        <v>825</v>
      </c>
      <c r="D564" s="213" t="s">
        <v>716</v>
      </c>
      <c r="E564" s="213"/>
      <c r="F564" s="210">
        <v>30</v>
      </c>
      <c r="G564" s="214">
        <v>6.3</v>
      </c>
    </row>
    <row r="565" spans="1:7" ht="13.5" customHeight="1">
      <c r="A565" s="210"/>
      <c r="B565" s="211" t="s">
        <v>824</v>
      </c>
      <c r="C565" s="212" t="s">
        <v>825</v>
      </c>
      <c r="D565" s="213" t="s">
        <v>720</v>
      </c>
      <c r="E565" s="213"/>
      <c r="F565" s="210">
        <v>15</v>
      </c>
      <c r="G565" s="214">
        <v>7.35</v>
      </c>
    </row>
    <row r="566" spans="1:7" ht="13.5" customHeight="1">
      <c r="A566" s="210"/>
      <c r="B566" s="211" t="s">
        <v>824</v>
      </c>
      <c r="C566" s="212" t="s">
        <v>825</v>
      </c>
      <c r="D566" s="213" t="s">
        <v>334</v>
      </c>
      <c r="E566" s="213"/>
      <c r="F566" s="210">
        <v>8</v>
      </c>
      <c r="G566" s="214">
        <v>7.8999999999999995</v>
      </c>
    </row>
    <row r="567" spans="1:7" ht="13.5" customHeight="1">
      <c r="A567" s="210"/>
      <c r="B567" s="211" t="s">
        <v>826</v>
      </c>
      <c r="C567" s="212" t="s">
        <v>827</v>
      </c>
      <c r="D567" s="213" t="s">
        <v>716</v>
      </c>
      <c r="E567" s="213"/>
      <c r="F567" s="210">
        <v>30</v>
      </c>
      <c r="G567" s="214">
        <v>5.25</v>
      </c>
    </row>
    <row r="568" spans="1:7" ht="13.5" customHeight="1">
      <c r="A568" s="210"/>
      <c r="B568" s="211" t="s">
        <v>826</v>
      </c>
      <c r="C568" s="212" t="s">
        <v>827</v>
      </c>
      <c r="D568" s="213" t="s">
        <v>720</v>
      </c>
      <c r="E568" s="213"/>
      <c r="F568" s="210">
        <v>20</v>
      </c>
      <c r="G568" s="214">
        <v>5.25</v>
      </c>
    </row>
    <row r="569" spans="1:7" ht="13.5" customHeight="1">
      <c r="A569" s="210"/>
      <c r="B569" s="211" t="s">
        <v>826</v>
      </c>
      <c r="C569" s="212" t="s">
        <v>827</v>
      </c>
      <c r="D569" s="213" t="s">
        <v>334</v>
      </c>
      <c r="E569" s="213"/>
      <c r="F569" s="210">
        <v>10</v>
      </c>
      <c r="G569" s="214">
        <v>5.25</v>
      </c>
    </row>
    <row r="570" spans="1:7" ht="13.5" customHeight="1">
      <c r="A570" s="210"/>
      <c r="B570" s="211" t="s">
        <v>828</v>
      </c>
      <c r="C570" s="212" t="s">
        <v>829</v>
      </c>
      <c r="D570" s="213" t="s">
        <v>716</v>
      </c>
      <c r="E570" s="213"/>
      <c r="F570" s="210">
        <v>30</v>
      </c>
      <c r="G570" s="214">
        <v>4.75</v>
      </c>
    </row>
    <row r="571" spans="1:7" ht="13.5" customHeight="1">
      <c r="A571" s="210"/>
      <c r="B571" s="211" t="s">
        <v>828</v>
      </c>
      <c r="C571" s="212" t="s">
        <v>829</v>
      </c>
      <c r="D571" s="213" t="s">
        <v>720</v>
      </c>
      <c r="E571" s="213"/>
      <c r="F571" s="210">
        <v>20</v>
      </c>
      <c r="G571" s="214">
        <v>6.3</v>
      </c>
    </row>
    <row r="572" spans="1:7" ht="13.5" customHeight="1">
      <c r="A572" s="210"/>
      <c r="B572" s="211" t="s">
        <v>828</v>
      </c>
      <c r="C572" s="212" t="s">
        <v>829</v>
      </c>
      <c r="D572" s="213" t="s">
        <v>334</v>
      </c>
      <c r="E572" s="213"/>
      <c r="F572" s="210">
        <v>10</v>
      </c>
      <c r="G572" s="214">
        <v>6.3</v>
      </c>
    </row>
    <row r="573" spans="1:7" ht="13.5" customHeight="1">
      <c r="A573" s="210"/>
      <c r="B573" s="211" t="s">
        <v>830</v>
      </c>
      <c r="C573" s="212" t="s">
        <v>831</v>
      </c>
      <c r="D573" s="213" t="s">
        <v>716</v>
      </c>
      <c r="E573" s="213"/>
      <c r="F573" s="210">
        <v>30</v>
      </c>
      <c r="G573" s="214">
        <v>17.850000000000001</v>
      </c>
    </row>
    <row r="574" spans="1:7" ht="13.5" customHeight="1">
      <c r="A574" s="210"/>
      <c r="B574" s="211" t="s">
        <v>830</v>
      </c>
      <c r="C574" s="212" t="s">
        <v>831</v>
      </c>
      <c r="D574" s="213" t="s">
        <v>720</v>
      </c>
      <c r="E574" s="213"/>
      <c r="F574" s="210">
        <v>15</v>
      </c>
      <c r="G574" s="214">
        <v>17.850000000000001</v>
      </c>
    </row>
    <row r="575" spans="1:7" ht="13.5" customHeight="1">
      <c r="A575" s="210"/>
      <c r="B575" s="211" t="s">
        <v>830</v>
      </c>
      <c r="C575" s="212" t="s">
        <v>831</v>
      </c>
      <c r="D575" s="213" t="s">
        <v>334</v>
      </c>
      <c r="E575" s="213"/>
      <c r="F575" s="210">
        <v>8</v>
      </c>
      <c r="G575" s="214">
        <v>17.850000000000001</v>
      </c>
    </row>
    <row r="576" spans="1:7" ht="13.5" customHeight="1">
      <c r="A576" s="210"/>
      <c r="B576" s="211" t="s">
        <v>832</v>
      </c>
      <c r="C576" s="212" t="s">
        <v>833</v>
      </c>
      <c r="D576" s="213" t="s">
        <v>716</v>
      </c>
      <c r="E576" s="213"/>
      <c r="F576" s="210">
        <v>30</v>
      </c>
      <c r="G576" s="214">
        <v>4.2</v>
      </c>
    </row>
    <row r="577" spans="1:7" ht="13.5" customHeight="1">
      <c r="A577" s="210"/>
      <c r="B577" s="211" t="s">
        <v>832</v>
      </c>
      <c r="C577" s="212" t="s">
        <v>833</v>
      </c>
      <c r="D577" s="213" t="s">
        <v>720</v>
      </c>
      <c r="E577" s="213"/>
      <c r="F577" s="210">
        <v>20</v>
      </c>
      <c r="G577" s="214">
        <v>4.2</v>
      </c>
    </row>
    <row r="578" spans="1:7" ht="13.5" customHeight="1">
      <c r="A578" s="210"/>
      <c r="B578" s="211" t="s">
        <v>832</v>
      </c>
      <c r="C578" s="212" t="s">
        <v>833</v>
      </c>
      <c r="D578" s="213" t="s">
        <v>334</v>
      </c>
      <c r="E578" s="213"/>
      <c r="F578" s="210">
        <v>10</v>
      </c>
      <c r="G578" s="214">
        <v>4.2</v>
      </c>
    </row>
    <row r="579" spans="1:7" ht="13.5" customHeight="1">
      <c r="A579" s="210"/>
      <c r="B579" s="211" t="s">
        <v>834</v>
      </c>
      <c r="C579" s="212" t="s">
        <v>835</v>
      </c>
      <c r="D579" s="213" t="s">
        <v>716</v>
      </c>
      <c r="E579" s="213"/>
      <c r="F579" s="210">
        <v>40</v>
      </c>
      <c r="G579" s="214">
        <v>5.1499999999999995</v>
      </c>
    </row>
    <row r="580" spans="1:7" ht="13.5" customHeight="1">
      <c r="A580" s="210"/>
      <c r="B580" s="211" t="s">
        <v>834</v>
      </c>
      <c r="C580" s="212" t="s">
        <v>835</v>
      </c>
      <c r="D580" s="213" t="s">
        <v>720</v>
      </c>
      <c r="E580" s="213"/>
      <c r="F580" s="210">
        <v>25</v>
      </c>
      <c r="G580" s="214">
        <v>5.1499999999999995</v>
      </c>
    </row>
    <row r="581" spans="1:7" ht="13.5" customHeight="1">
      <c r="A581" s="210"/>
      <c r="B581" s="211" t="s">
        <v>834</v>
      </c>
      <c r="C581" s="212" t="s">
        <v>835</v>
      </c>
      <c r="D581" s="213" t="s">
        <v>334</v>
      </c>
      <c r="E581" s="213"/>
      <c r="F581" s="210">
        <v>15</v>
      </c>
      <c r="G581" s="214">
        <v>5.1499999999999995</v>
      </c>
    </row>
    <row r="582" spans="1:7" ht="13.5" customHeight="1">
      <c r="A582" s="210"/>
      <c r="B582" s="211" t="s">
        <v>836</v>
      </c>
      <c r="C582" s="212" t="s">
        <v>837</v>
      </c>
      <c r="D582" s="213" t="s">
        <v>716</v>
      </c>
      <c r="E582" s="213"/>
      <c r="F582" s="210">
        <v>30</v>
      </c>
      <c r="G582" s="214">
        <v>5.8</v>
      </c>
    </row>
    <row r="583" spans="1:7" ht="13.5" customHeight="1">
      <c r="A583" s="210"/>
      <c r="B583" s="211" t="s">
        <v>836</v>
      </c>
      <c r="C583" s="212" t="s">
        <v>837</v>
      </c>
      <c r="D583" s="213" t="s">
        <v>720</v>
      </c>
      <c r="E583" s="213"/>
      <c r="F583" s="210">
        <v>15</v>
      </c>
      <c r="G583" s="214">
        <v>5.8</v>
      </c>
    </row>
    <row r="584" spans="1:7" ht="13.5" customHeight="1">
      <c r="A584" s="210"/>
      <c r="B584" s="211" t="s">
        <v>836</v>
      </c>
      <c r="C584" s="212" t="s">
        <v>837</v>
      </c>
      <c r="D584" s="213" t="s">
        <v>334</v>
      </c>
      <c r="E584" s="213"/>
      <c r="F584" s="210">
        <v>8</v>
      </c>
      <c r="G584" s="214">
        <v>8.4</v>
      </c>
    </row>
    <row r="585" spans="1:7" ht="13.5" customHeight="1">
      <c r="A585" s="210"/>
      <c r="B585" s="211" t="s">
        <v>838</v>
      </c>
      <c r="C585" s="212" t="s">
        <v>839</v>
      </c>
      <c r="D585" s="213" t="s">
        <v>716</v>
      </c>
      <c r="E585" s="213"/>
      <c r="F585" s="210">
        <v>40</v>
      </c>
      <c r="G585" s="214">
        <v>5.1499999999999995</v>
      </c>
    </row>
    <row r="586" spans="1:7" ht="13.5" customHeight="1">
      <c r="A586" s="210"/>
      <c r="B586" s="211" t="s">
        <v>838</v>
      </c>
      <c r="C586" s="212" t="s">
        <v>839</v>
      </c>
      <c r="D586" s="213" t="s">
        <v>720</v>
      </c>
      <c r="E586" s="213"/>
      <c r="F586" s="210">
        <v>30</v>
      </c>
      <c r="G586" s="214">
        <v>5.1499999999999995</v>
      </c>
    </row>
    <row r="587" spans="1:7" ht="13.5" customHeight="1">
      <c r="A587" s="210"/>
      <c r="B587" s="211" t="s">
        <v>840</v>
      </c>
      <c r="C587" s="212" t="s">
        <v>841</v>
      </c>
      <c r="D587" s="213" t="s">
        <v>716</v>
      </c>
      <c r="E587" s="213"/>
      <c r="F587" s="210">
        <v>30</v>
      </c>
      <c r="G587" s="214">
        <v>5.25</v>
      </c>
    </row>
    <row r="588" spans="1:7" ht="13.5" customHeight="1">
      <c r="A588" s="210"/>
      <c r="B588" s="211" t="s">
        <v>842</v>
      </c>
      <c r="C588" s="212" t="s">
        <v>843</v>
      </c>
      <c r="D588" s="213" t="s">
        <v>716</v>
      </c>
      <c r="E588" s="213"/>
      <c r="F588" s="210">
        <v>30</v>
      </c>
      <c r="G588" s="214">
        <v>16</v>
      </c>
    </row>
    <row r="589" spans="1:7" ht="13.5" customHeight="1">
      <c r="A589" s="210"/>
      <c r="B589" s="211" t="s">
        <v>842</v>
      </c>
      <c r="C589" s="212" t="s">
        <v>843</v>
      </c>
      <c r="D589" s="213" t="s">
        <v>720</v>
      </c>
      <c r="E589" s="213"/>
      <c r="F589" s="210">
        <v>15</v>
      </c>
      <c r="G589" s="214">
        <v>16</v>
      </c>
    </row>
    <row r="590" spans="1:7" ht="13.5" customHeight="1">
      <c r="A590" s="210"/>
      <c r="B590" s="211" t="s">
        <v>844</v>
      </c>
      <c r="C590" s="212" t="s">
        <v>845</v>
      </c>
      <c r="D590" s="213" t="s">
        <v>716</v>
      </c>
      <c r="E590" s="213"/>
      <c r="F590" s="210">
        <v>40</v>
      </c>
      <c r="G590" s="214">
        <v>26.25</v>
      </c>
    </row>
    <row r="591" spans="1:7" ht="13.5" customHeight="1">
      <c r="A591" s="210"/>
      <c r="B591" s="211" t="s">
        <v>844</v>
      </c>
      <c r="C591" s="212" t="s">
        <v>846</v>
      </c>
      <c r="D591" s="213" t="s">
        <v>720</v>
      </c>
      <c r="E591" s="213"/>
      <c r="F591" s="210">
        <v>30</v>
      </c>
      <c r="G591" s="214">
        <v>40.950000000000003</v>
      </c>
    </row>
    <row r="592" spans="1:7" ht="13.5" customHeight="1">
      <c r="A592" s="210"/>
      <c r="B592" s="211" t="s">
        <v>847</v>
      </c>
      <c r="C592" s="212" t="s">
        <v>848</v>
      </c>
      <c r="D592" s="213" t="s">
        <v>716</v>
      </c>
      <c r="E592" s="213"/>
      <c r="F592" s="210">
        <v>40</v>
      </c>
      <c r="G592" s="214">
        <v>3.15</v>
      </c>
    </row>
    <row r="593" spans="1:7" ht="13.5" customHeight="1">
      <c r="A593" s="210"/>
      <c r="B593" s="211" t="s">
        <v>847</v>
      </c>
      <c r="C593" s="212" t="s">
        <v>848</v>
      </c>
      <c r="D593" s="213" t="s">
        <v>720</v>
      </c>
      <c r="E593" s="213"/>
      <c r="F593" s="210">
        <v>30</v>
      </c>
      <c r="G593" s="214">
        <v>3.15</v>
      </c>
    </row>
    <row r="594" spans="1:7" ht="13.5" customHeight="1">
      <c r="A594" s="210"/>
      <c r="B594" s="211" t="s">
        <v>849</v>
      </c>
      <c r="C594" s="212" t="s">
        <v>850</v>
      </c>
      <c r="D594" s="213" t="s">
        <v>716</v>
      </c>
      <c r="E594" s="213"/>
      <c r="F594" s="210">
        <v>30</v>
      </c>
      <c r="G594" s="214">
        <v>4.8499999999999996</v>
      </c>
    </row>
    <row r="595" spans="1:7" ht="13.5" customHeight="1">
      <c r="A595" s="210"/>
      <c r="B595" s="211" t="s">
        <v>849</v>
      </c>
      <c r="C595" s="212" t="s">
        <v>850</v>
      </c>
      <c r="D595" s="213" t="s">
        <v>720</v>
      </c>
      <c r="E595" s="213"/>
      <c r="F595" s="210">
        <v>15</v>
      </c>
      <c r="G595" s="214">
        <v>4.8499999999999996</v>
      </c>
    </row>
    <row r="596" spans="1:7" ht="13.5" customHeight="1">
      <c r="A596" s="210"/>
      <c r="B596" s="211" t="s">
        <v>851</v>
      </c>
      <c r="C596" s="212" t="s">
        <v>852</v>
      </c>
      <c r="D596" s="213" t="s">
        <v>716</v>
      </c>
      <c r="E596" s="213"/>
      <c r="F596" s="210">
        <v>30</v>
      </c>
      <c r="G596" s="214">
        <v>6.3</v>
      </c>
    </row>
    <row r="597" spans="1:7" ht="13.5" customHeight="1">
      <c r="A597" s="210"/>
      <c r="B597" s="211" t="s">
        <v>851</v>
      </c>
      <c r="C597" s="212" t="s">
        <v>852</v>
      </c>
      <c r="D597" s="213" t="s">
        <v>720</v>
      </c>
      <c r="E597" s="213"/>
      <c r="F597" s="210">
        <v>20</v>
      </c>
      <c r="G597" s="214">
        <v>6.3</v>
      </c>
    </row>
    <row r="598" spans="1:7" ht="13.5" customHeight="1">
      <c r="A598" s="210"/>
      <c r="B598" s="211" t="s">
        <v>851</v>
      </c>
      <c r="C598" s="212" t="s">
        <v>852</v>
      </c>
      <c r="D598" s="213" t="s">
        <v>334</v>
      </c>
      <c r="E598" s="213"/>
      <c r="F598" s="210">
        <v>10</v>
      </c>
      <c r="G598" s="214">
        <v>6.3</v>
      </c>
    </row>
    <row r="599" spans="1:7" ht="13.5" customHeight="1">
      <c r="A599" s="210"/>
      <c r="B599" s="211" t="s">
        <v>853</v>
      </c>
      <c r="C599" s="212" t="s">
        <v>854</v>
      </c>
      <c r="D599" s="213" t="s">
        <v>716</v>
      </c>
      <c r="E599" s="213"/>
      <c r="F599" s="210">
        <v>40</v>
      </c>
      <c r="G599" s="214">
        <v>6</v>
      </c>
    </row>
    <row r="600" spans="1:7" ht="13.5" customHeight="1">
      <c r="A600" s="210"/>
      <c r="B600" s="211" t="s">
        <v>853</v>
      </c>
      <c r="C600" s="212" t="s">
        <v>854</v>
      </c>
      <c r="D600" s="213" t="s">
        <v>720</v>
      </c>
      <c r="E600" s="213"/>
      <c r="F600" s="210">
        <v>30</v>
      </c>
      <c r="G600" s="214">
        <v>6.85</v>
      </c>
    </row>
    <row r="601" spans="1:7" ht="13.5" customHeight="1">
      <c r="A601" s="210"/>
      <c r="B601" s="211" t="s">
        <v>853</v>
      </c>
      <c r="C601" s="212" t="s">
        <v>854</v>
      </c>
      <c r="D601" s="213" t="s">
        <v>334</v>
      </c>
      <c r="E601" s="213"/>
      <c r="F601" s="210">
        <v>20</v>
      </c>
      <c r="G601" s="214">
        <v>6.85</v>
      </c>
    </row>
    <row r="602" spans="1:7" ht="13.5" customHeight="1">
      <c r="A602" s="210"/>
      <c r="B602" s="211" t="s">
        <v>855</v>
      </c>
      <c r="C602" s="212" t="s">
        <v>856</v>
      </c>
      <c r="D602" s="213" t="s">
        <v>716</v>
      </c>
      <c r="E602" s="213"/>
      <c r="F602" s="210">
        <v>40</v>
      </c>
      <c r="G602" s="214">
        <v>7.35</v>
      </c>
    </row>
    <row r="603" spans="1:7" ht="13.5" customHeight="1">
      <c r="A603" s="210"/>
      <c r="B603" s="211" t="s">
        <v>855</v>
      </c>
      <c r="C603" s="212" t="s">
        <v>856</v>
      </c>
      <c r="D603" s="213" t="s">
        <v>720</v>
      </c>
      <c r="E603" s="213"/>
      <c r="F603" s="210">
        <v>30</v>
      </c>
      <c r="G603" s="214">
        <v>7.35</v>
      </c>
    </row>
    <row r="604" spans="1:7" ht="13.5" customHeight="1">
      <c r="A604" s="210"/>
      <c r="B604" s="211" t="s">
        <v>855</v>
      </c>
      <c r="C604" s="212" t="s">
        <v>856</v>
      </c>
      <c r="D604" s="213" t="s">
        <v>334</v>
      </c>
      <c r="E604" s="213"/>
      <c r="F604" s="210">
        <v>20</v>
      </c>
      <c r="G604" s="214">
        <v>7.35</v>
      </c>
    </row>
    <row r="605" spans="1:7" ht="13.5" customHeight="1">
      <c r="A605" s="210"/>
      <c r="B605" s="211" t="s">
        <v>857</v>
      </c>
      <c r="C605" s="212" t="s">
        <v>858</v>
      </c>
      <c r="D605" s="213" t="s">
        <v>716</v>
      </c>
      <c r="E605" s="213"/>
      <c r="F605" s="210">
        <v>40</v>
      </c>
      <c r="G605" s="214">
        <v>6.85</v>
      </c>
    </row>
    <row r="606" spans="1:7" ht="13.5" customHeight="1">
      <c r="A606" s="210"/>
      <c r="B606" s="211" t="s">
        <v>857</v>
      </c>
      <c r="C606" s="212" t="s">
        <v>858</v>
      </c>
      <c r="D606" s="213" t="s">
        <v>720</v>
      </c>
      <c r="E606" s="213"/>
      <c r="F606" s="210">
        <v>30</v>
      </c>
      <c r="G606" s="214">
        <v>6.85</v>
      </c>
    </row>
    <row r="607" spans="1:7" ht="13.5" customHeight="1">
      <c r="A607" s="210"/>
      <c r="B607" s="211" t="s">
        <v>859</v>
      </c>
      <c r="C607" s="212" t="s">
        <v>860</v>
      </c>
      <c r="D607" s="213" t="s">
        <v>716</v>
      </c>
      <c r="E607" s="213"/>
      <c r="F607" s="210">
        <v>40</v>
      </c>
      <c r="G607" s="214">
        <v>15.75</v>
      </c>
    </row>
    <row r="608" spans="1:7" ht="13.5" customHeight="1">
      <c r="A608" s="210"/>
      <c r="B608" s="211" t="s">
        <v>859</v>
      </c>
      <c r="C608" s="212" t="s">
        <v>860</v>
      </c>
      <c r="D608" s="213" t="s">
        <v>720</v>
      </c>
      <c r="E608" s="213"/>
      <c r="F608" s="210">
        <v>30</v>
      </c>
      <c r="G608" s="214">
        <v>15.75</v>
      </c>
    </row>
    <row r="609" spans="1:7" ht="13.5" customHeight="1">
      <c r="A609" s="210"/>
      <c r="B609" s="211" t="s">
        <v>859</v>
      </c>
      <c r="C609" s="212" t="s">
        <v>860</v>
      </c>
      <c r="D609" s="213" t="s">
        <v>334</v>
      </c>
      <c r="E609" s="213"/>
      <c r="F609" s="210">
        <v>20</v>
      </c>
      <c r="G609" s="214">
        <v>14.7</v>
      </c>
    </row>
    <row r="610" spans="1:7" ht="13.5" customHeight="1">
      <c r="A610" s="210"/>
      <c r="B610" s="211" t="s">
        <v>861</v>
      </c>
      <c r="C610" s="212" t="s">
        <v>862</v>
      </c>
      <c r="D610" s="213" t="s">
        <v>716</v>
      </c>
      <c r="E610" s="213"/>
      <c r="F610" s="210">
        <v>40</v>
      </c>
      <c r="G610" s="214">
        <v>4.55</v>
      </c>
    </row>
    <row r="611" spans="1:7" ht="13.5" customHeight="1">
      <c r="A611" s="210"/>
      <c r="B611" s="211" t="s">
        <v>863</v>
      </c>
      <c r="C611" s="212" t="s">
        <v>864</v>
      </c>
      <c r="D611" s="213" t="s">
        <v>716</v>
      </c>
      <c r="E611" s="213"/>
      <c r="F611" s="210">
        <v>30</v>
      </c>
      <c r="G611" s="214">
        <v>17.850000000000001</v>
      </c>
    </row>
    <row r="612" spans="1:7" ht="13.5" customHeight="1">
      <c r="A612" s="210"/>
      <c r="B612" s="211" t="s">
        <v>863</v>
      </c>
      <c r="C612" s="212" t="s">
        <v>864</v>
      </c>
      <c r="D612" s="213" t="s">
        <v>720</v>
      </c>
      <c r="E612" s="213"/>
      <c r="F612" s="210">
        <v>15</v>
      </c>
      <c r="G612" s="214">
        <v>17.850000000000001</v>
      </c>
    </row>
    <row r="613" spans="1:7" ht="13.5" customHeight="1">
      <c r="A613" s="210"/>
      <c r="B613" s="211" t="s">
        <v>863</v>
      </c>
      <c r="C613" s="212" t="s">
        <v>864</v>
      </c>
      <c r="D613" s="213" t="s">
        <v>334</v>
      </c>
      <c r="E613" s="213"/>
      <c r="F613" s="210">
        <v>8</v>
      </c>
      <c r="G613" s="214">
        <v>17.850000000000001</v>
      </c>
    </row>
    <row r="614" spans="1:7" ht="13.5" customHeight="1">
      <c r="A614" s="210"/>
      <c r="B614" s="211" t="s">
        <v>865</v>
      </c>
      <c r="C614" s="212" t="s">
        <v>866</v>
      </c>
      <c r="D614" s="213" t="s">
        <v>716</v>
      </c>
      <c r="E614" s="213"/>
      <c r="F614" s="210">
        <v>40</v>
      </c>
      <c r="G614" s="214">
        <v>9.4500000000000011</v>
      </c>
    </row>
    <row r="615" spans="1:7" ht="13.5" customHeight="1">
      <c r="A615" s="210"/>
      <c r="B615" s="211" t="s">
        <v>865</v>
      </c>
      <c r="C615" s="212" t="s">
        <v>866</v>
      </c>
      <c r="D615" s="213" t="s">
        <v>720</v>
      </c>
      <c r="E615" s="213"/>
      <c r="F615" s="210">
        <v>30</v>
      </c>
      <c r="G615" s="214">
        <v>9.4500000000000011</v>
      </c>
    </row>
    <row r="616" spans="1:7" ht="13.5" customHeight="1">
      <c r="A616" s="210"/>
      <c r="B616" s="211" t="s">
        <v>865</v>
      </c>
      <c r="C616" s="212" t="s">
        <v>866</v>
      </c>
      <c r="D616" s="213" t="s">
        <v>334</v>
      </c>
      <c r="E616" s="213"/>
      <c r="F616" s="210">
        <v>20</v>
      </c>
      <c r="G616" s="214">
        <v>9.4500000000000011</v>
      </c>
    </row>
    <row r="617" spans="1:7" ht="13.5" customHeight="1">
      <c r="A617" s="210"/>
      <c r="B617" s="211" t="s">
        <v>867</v>
      </c>
      <c r="C617" s="212" t="s">
        <v>868</v>
      </c>
      <c r="D617" s="213" t="s">
        <v>716</v>
      </c>
      <c r="E617" s="213"/>
      <c r="F617" s="210">
        <v>30</v>
      </c>
      <c r="G617" s="214">
        <v>4</v>
      </c>
    </row>
    <row r="618" spans="1:7" ht="13.5" customHeight="1">
      <c r="A618" s="210"/>
      <c r="B618" s="211" t="s">
        <v>867</v>
      </c>
      <c r="C618" s="212" t="s">
        <v>868</v>
      </c>
      <c r="D618" s="213" t="s">
        <v>720</v>
      </c>
      <c r="E618" s="213"/>
      <c r="F618" s="210">
        <v>15</v>
      </c>
      <c r="G618" s="214">
        <v>4</v>
      </c>
    </row>
    <row r="619" spans="1:7" ht="13.5" customHeight="1">
      <c r="A619" s="210"/>
      <c r="B619" s="211" t="s">
        <v>867</v>
      </c>
      <c r="C619" s="212" t="s">
        <v>868</v>
      </c>
      <c r="D619" s="213" t="s">
        <v>334</v>
      </c>
      <c r="E619" s="213"/>
      <c r="F619" s="210">
        <v>8</v>
      </c>
      <c r="G619" s="214">
        <v>4</v>
      </c>
    </row>
    <row r="620" spans="1:7" ht="13.5" customHeight="1">
      <c r="A620" s="210"/>
      <c r="B620" s="211" t="s">
        <v>869</v>
      </c>
      <c r="C620" s="212" t="s">
        <v>870</v>
      </c>
      <c r="D620" s="213" t="s">
        <v>716</v>
      </c>
      <c r="E620" s="213"/>
      <c r="F620" s="210">
        <v>40</v>
      </c>
      <c r="G620" s="214">
        <v>7.05</v>
      </c>
    </row>
    <row r="621" spans="1:7" ht="13.5" customHeight="1">
      <c r="A621" s="210"/>
      <c r="B621" s="211" t="s">
        <v>869</v>
      </c>
      <c r="C621" s="212" t="s">
        <v>870</v>
      </c>
      <c r="D621" s="213" t="s">
        <v>720</v>
      </c>
      <c r="E621" s="213"/>
      <c r="F621" s="210">
        <v>30</v>
      </c>
      <c r="G621" s="214">
        <v>7.05</v>
      </c>
    </row>
    <row r="622" spans="1:7" ht="13.5" customHeight="1">
      <c r="A622" s="210"/>
      <c r="B622" s="211" t="s">
        <v>871</v>
      </c>
      <c r="C622" s="212" t="s">
        <v>872</v>
      </c>
      <c r="D622" s="213" t="s">
        <v>716</v>
      </c>
      <c r="E622" s="213"/>
      <c r="F622" s="210">
        <v>40</v>
      </c>
      <c r="G622" s="214">
        <v>6</v>
      </c>
    </row>
    <row r="623" spans="1:7" ht="13.5" customHeight="1">
      <c r="A623" s="210"/>
      <c r="B623" s="211" t="s">
        <v>871</v>
      </c>
      <c r="C623" s="212" t="s">
        <v>872</v>
      </c>
      <c r="D623" s="213" t="s">
        <v>720</v>
      </c>
      <c r="E623" s="213"/>
      <c r="F623" s="210">
        <v>30</v>
      </c>
      <c r="G623" s="214">
        <v>6.3</v>
      </c>
    </row>
    <row r="624" spans="1:7" ht="13.5" customHeight="1">
      <c r="A624" s="210"/>
      <c r="B624" s="211" t="s">
        <v>873</v>
      </c>
      <c r="C624" s="212" t="s">
        <v>874</v>
      </c>
      <c r="D624" s="213" t="s">
        <v>716</v>
      </c>
      <c r="E624" s="213"/>
      <c r="F624" s="210">
        <v>40</v>
      </c>
      <c r="G624" s="214">
        <v>5.85</v>
      </c>
    </row>
    <row r="625" spans="1:7" ht="13.5" customHeight="1">
      <c r="A625" s="210"/>
      <c r="B625" s="211" t="s">
        <v>873</v>
      </c>
      <c r="C625" s="212" t="s">
        <v>874</v>
      </c>
      <c r="D625" s="213" t="s">
        <v>720</v>
      </c>
      <c r="E625" s="213"/>
      <c r="F625" s="210">
        <v>30</v>
      </c>
      <c r="G625" s="214">
        <v>5.85</v>
      </c>
    </row>
    <row r="626" spans="1:7" ht="13.5" customHeight="1">
      <c r="A626" s="210"/>
      <c r="B626" s="211" t="s">
        <v>873</v>
      </c>
      <c r="C626" s="212" t="s">
        <v>874</v>
      </c>
      <c r="D626" s="213" t="s">
        <v>334</v>
      </c>
      <c r="E626" s="213"/>
      <c r="F626" s="210">
        <v>20</v>
      </c>
      <c r="G626" s="214">
        <v>5.85</v>
      </c>
    </row>
    <row r="627" spans="1:7" ht="13.5" customHeight="1">
      <c r="A627" s="210"/>
      <c r="B627" s="211" t="s">
        <v>875</v>
      </c>
      <c r="C627" s="212" t="s">
        <v>876</v>
      </c>
      <c r="D627" s="213" t="s">
        <v>716</v>
      </c>
      <c r="E627" s="213"/>
      <c r="F627" s="210">
        <v>30</v>
      </c>
      <c r="G627" s="214">
        <v>6.85</v>
      </c>
    </row>
    <row r="628" spans="1:7" ht="13.5" customHeight="1">
      <c r="A628" s="210"/>
      <c r="B628" s="211" t="s">
        <v>875</v>
      </c>
      <c r="C628" s="212" t="s">
        <v>876</v>
      </c>
      <c r="D628" s="213" t="s">
        <v>720</v>
      </c>
      <c r="E628" s="213"/>
      <c r="F628" s="210">
        <v>20</v>
      </c>
      <c r="G628" s="214">
        <v>6.85</v>
      </c>
    </row>
    <row r="629" spans="1:7" ht="13.5" customHeight="1">
      <c r="A629" s="210"/>
      <c r="B629" s="211" t="s">
        <v>875</v>
      </c>
      <c r="C629" s="212" t="s">
        <v>876</v>
      </c>
      <c r="D629" s="213" t="s">
        <v>334</v>
      </c>
      <c r="E629" s="213"/>
      <c r="F629" s="210">
        <v>10</v>
      </c>
      <c r="G629" s="214">
        <v>7.05</v>
      </c>
    </row>
    <row r="630" spans="1:7" ht="13.5" customHeight="1">
      <c r="A630" s="210"/>
      <c r="B630" s="211" t="s">
        <v>877</v>
      </c>
      <c r="C630" s="212" t="s">
        <v>878</v>
      </c>
      <c r="D630" s="213" t="s">
        <v>716</v>
      </c>
      <c r="E630" s="213"/>
      <c r="F630" s="210">
        <v>30</v>
      </c>
      <c r="G630" s="214">
        <v>5.25</v>
      </c>
    </row>
    <row r="631" spans="1:7" ht="13.5" customHeight="1">
      <c r="A631" s="210"/>
      <c r="B631" s="211" t="s">
        <v>877</v>
      </c>
      <c r="C631" s="212" t="s">
        <v>878</v>
      </c>
      <c r="D631" s="213" t="s">
        <v>720</v>
      </c>
      <c r="E631" s="213"/>
      <c r="F631" s="210">
        <v>20</v>
      </c>
      <c r="G631" s="214">
        <v>5.25</v>
      </c>
    </row>
    <row r="632" spans="1:7" ht="13.5" customHeight="1">
      <c r="A632" s="210"/>
      <c r="B632" s="211" t="s">
        <v>877</v>
      </c>
      <c r="C632" s="212" t="s">
        <v>878</v>
      </c>
      <c r="D632" s="213" t="s">
        <v>334</v>
      </c>
      <c r="E632" s="213"/>
      <c r="F632" s="210">
        <v>10</v>
      </c>
      <c r="G632" s="214">
        <v>5.25</v>
      </c>
    </row>
    <row r="633" spans="1:7" ht="13.5" customHeight="1">
      <c r="A633" s="210"/>
      <c r="B633" s="211" t="s">
        <v>879</v>
      </c>
      <c r="C633" s="212" t="s">
        <v>880</v>
      </c>
      <c r="D633" s="213" t="s">
        <v>716</v>
      </c>
      <c r="E633" s="213"/>
      <c r="F633" s="210">
        <v>40</v>
      </c>
      <c r="G633" s="214">
        <v>0</v>
      </c>
    </row>
    <row r="634" spans="1:7" ht="13.5" customHeight="1">
      <c r="A634" s="210"/>
      <c r="B634" s="211" t="s">
        <v>879</v>
      </c>
      <c r="C634" s="212" t="s">
        <v>880</v>
      </c>
      <c r="D634" s="213" t="s">
        <v>720</v>
      </c>
      <c r="E634" s="213"/>
      <c r="F634" s="210">
        <v>30</v>
      </c>
      <c r="G634" s="214">
        <v>0</v>
      </c>
    </row>
    <row r="635" spans="1:7" ht="13.5" customHeight="1">
      <c r="A635" s="210"/>
      <c r="B635" s="211" t="s">
        <v>879</v>
      </c>
      <c r="C635" s="212" t="s">
        <v>880</v>
      </c>
      <c r="D635" s="213" t="s">
        <v>334</v>
      </c>
      <c r="E635" s="213"/>
      <c r="F635" s="210">
        <v>20</v>
      </c>
      <c r="G635" s="214">
        <v>0</v>
      </c>
    </row>
    <row r="636" spans="1:7" ht="13.5" customHeight="1">
      <c r="A636" s="210"/>
      <c r="B636" s="211" t="s">
        <v>881</v>
      </c>
      <c r="C636" s="212" t="s">
        <v>882</v>
      </c>
      <c r="D636" s="213" t="s">
        <v>716</v>
      </c>
      <c r="E636" s="213"/>
      <c r="F636" s="210">
        <v>30</v>
      </c>
      <c r="G636" s="214">
        <v>3.9</v>
      </c>
    </row>
    <row r="637" spans="1:7" ht="13.5" customHeight="1">
      <c r="A637" s="210"/>
      <c r="B637" s="211" t="s">
        <v>881</v>
      </c>
      <c r="C637" s="212" t="s">
        <v>882</v>
      </c>
      <c r="D637" s="213" t="s">
        <v>720</v>
      </c>
      <c r="E637" s="213"/>
      <c r="F637" s="210">
        <v>20</v>
      </c>
      <c r="G637" s="214">
        <v>3.9</v>
      </c>
    </row>
    <row r="638" spans="1:7" ht="13.5" customHeight="1">
      <c r="A638" s="210"/>
      <c r="B638" s="211" t="s">
        <v>881</v>
      </c>
      <c r="C638" s="212" t="s">
        <v>883</v>
      </c>
      <c r="D638" s="213" t="s">
        <v>716</v>
      </c>
      <c r="E638" s="213"/>
      <c r="F638" s="210">
        <v>30</v>
      </c>
      <c r="G638" s="214">
        <v>3.9</v>
      </c>
    </row>
    <row r="639" spans="1:7" ht="13.5" customHeight="1">
      <c r="A639" s="210"/>
      <c r="B639" s="211" t="s">
        <v>881</v>
      </c>
      <c r="C639" s="212" t="s">
        <v>883</v>
      </c>
      <c r="D639" s="213" t="s">
        <v>720</v>
      </c>
      <c r="E639" s="213"/>
      <c r="F639" s="210">
        <v>20</v>
      </c>
      <c r="G639" s="214">
        <v>3.9</v>
      </c>
    </row>
    <row r="640" spans="1:7" ht="13.5" customHeight="1">
      <c r="A640" s="210"/>
      <c r="B640" s="211" t="s">
        <v>884</v>
      </c>
      <c r="C640" s="212" t="s">
        <v>885</v>
      </c>
      <c r="D640" s="213" t="s">
        <v>716</v>
      </c>
      <c r="E640" s="213"/>
      <c r="F640" s="210">
        <v>40</v>
      </c>
      <c r="G640" s="214">
        <v>20.5</v>
      </c>
    </row>
    <row r="641" spans="1:7" ht="13.5" customHeight="1">
      <c r="A641" s="210"/>
      <c r="B641" s="211" t="s">
        <v>884</v>
      </c>
      <c r="C641" s="212" t="s">
        <v>885</v>
      </c>
      <c r="D641" s="213" t="s">
        <v>720</v>
      </c>
      <c r="E641" s="213"/>
      <c r="F641" s="210">
        <v>30</v>
      </c>
      <c r="G641" s="214">
        <v>20.5</v>
      </c>
    </row>
    <row r="642" spans="1:7" ht="13.5" customHeight="1">
      <c r="A642" s="210"/>
      <c r="B642" s="211" t="s">
        <v>884</v>
      </c>
      <c r="C642" s="212" t="s">
        <v>885</v>
      </c>
      <c r="D642" s="213" t="s">
        <v>334</v>
      </c>
      <c r="E642" s="213"/>
      <c r="F642" s="210">
        <v>20</v>
      </c>
      <c r="G642" s="214">
        <v>20.5</v>
      </c>
    </row>
    <row r="643" spans="1:7" ht="13.5" customHeight="1">
      <c r="A643" s="210"/>
      <c r="B643" s="211" t="s">
        <v>886</v>
      </c>
      <c r="C643" s="212" t="s">
        <v>887</v>
      </c>
      <c r="D643" s="213" t="s">
        <v>716</v>
      </c>
      <c r="E643" s="213"/>
      <c r="F643" s="210">
        <v>40</v>
      </c>
      <c r="G643" s="214">
        <v>23.1</v>
      </c>
    </row>
    <row r="644" spans="1:7" ht="13.5" customHeight="1">
      <c r="A644" s="210"/>
      <c r="B644" s="211" t="s">
        <v>886</v>
      </c>
      <c r="C644" s="212" t="s">
        <v>887</v>
      </c>
      <c r="D644" s="213" t="s">
        <v>720</v>
      </c>
      <c r="E644" s="213"/>
      <c r="F644" s="210">
        <v>30</v>
      </c>
      <c r="G644" s="214">
        <v>24.15</v>
      </c>
    </row>
    <row r="645" spans="1:7" ht="13.5" customHeight="1">
      <c r="A645" s="210"/>
      <c r="B645" s="211" t="s">
        <v>886</v>
      </c>
      <c r="C645" s="212" t="s">
        <v>887</v>
      </c>
      <c r="D645" s="213" t="s">
        <v>334</v>
      </c>
      <c r="E645" s="213"/>
      <c r="F645" s="210">
        <v>20</v>
      </c>
      <c r="G645" s="214">
        <v>25.2</v>
      </c>
    </row>
    <row r="646" spans="1:7" ht="13.5" customHeight="1">
      <c r="A646" s="210"/>
      <c r="B646" s="211" t="s">
        <v>888</v>
      </c>
      <c r="C646" s="212" t="s">
        <v>889</v>
      </c>
      <c r="D646" s="213" t="s">
        <v>716</v>
      </c>
      <c r="E646" s="213"/>
      <c r="F646" s="210">
        <v>40</v>
      </c>
      <c r="G646" s="214">
        <v>5.5</v>
      </c>
    </row>
    <row r="647" spans="1:7" ht="13.5" customHeight="1">
      <c r="A647" s="210"/>
      <c r="B647" s="211" t="s">
        <v>888</v>
      </c>
      <c r="C647" s="212" t="s">
        <v>889</v>
      </c>
      <c r="D647" s="213" t="s">
        <v>720</v>
      </c>
      <c r="E647" s="213"/>
      <c r="F647" s="210">
        <v>30</v>
      </c>
      <c r="G647" s="214">
        <v>5.5</v>
      </c>
    </row>
    <row r="648" spans="1:7" ht="13.5" customHeight="1">
      <c r="A648" s="210"/>
      <c r="B648" s="211" t="s">
        <v>888</v>
      </c>
      <c r="C648" s="212" t="s">
        <v>889</v>
      </c>
      <c r="D648" s="213" t="s">
        <v>334</v>
      </c>
      <c r="E648" s="213"/>
      <c r="F648" s="210">
        <v>20</v>
      </c>
      <c r="G648" s="214">
        <v>5.5</v>
      </c>
    </row>
    <row r="649" spans="1:7" ht="13.5" customHeight="1">
      <c r="A649" s="210"/>
      <c r="B649" s="211" t="s">
        <v>890</v>
      </c>
      <c r="C649" s="212" t="s">
        <v>891</v>
      </c>
      <c r="D649" s="213" t="s">
        <v>716</v>
      </c>
      <c r="E649" s="213"/>
      <c r="F649" s="210">
        <v>40</v>
      </c>
      <c r="G649" s="214">
        <v>8.4</v>
      </c>
    </row>
    <row r="650" spans="1:7" ht="13.5" customHeight="1">
      <c r="A650" s="210"/>
      <c r="B650" s="211" t="s">
        <v>890</v>
      </c>
      <c r="C650" s="212" t="s">
        <v>891</v>
      </c>
      <c r="D650" s="213" t="s">
        <v>720</v>
      </c>
      <c r="E650" s="213"/>
      <c r="F650" s="210">
        <v>30</v>
      </c>
      <c r="G650" s="214">
        <v>8.4</v>
      </c>
    </row>
    <row r="651" spans="1:7" ht="13.5" customHeight="1">
      <c r="A651" s="210"/>
      <c r="B651" s="211" t="s">
        <v>890</v>
      </c>
      <c r="C651" s="212" t="s">
        <v>891</v>
      </c>
      <c r="D651" s="213" t="s">
        <v>334</v>
      </c>
      <c r="E651" s="213"/>
      <c r="F651" s="210">
        <v>20</v>
      </c>
      <c r="G651" s="214">
        <v>8.4</v>
      </c>
    </row>
    <row r="652" spans="1:7" ht="13.5" customHeight="1">
      <c r="A652" s="210"/>
      <c r="B652" s="211" t="s">
        <v>892</v>
      </c>
      <c r="C652" s="212" t="s">
        <v>893</v>
      </c>
      <c r="D652" s="213" t="s">
        <v>716</v>
      </c>
      <c r="E652" s="213"/>
      <c r="F652" s="210">
        <v>30</v>
      </c>
      <c r="G652" s="214">
        <v>5.8</v>
      </c>
    </row>
    <row r="653" spans="1:7" ht="13.5" customHeight="1">
      <c r="A653" s="210"/>
      <c r="B653" s="211" t="s">
        <v>892</v>
      </c>
      <c r="C653" s="212" t="s">
        <v>893</v>
      </c>
      <c r="D653" s="213" t="s">
        <v>720</v>
      </c>
      <c r="E653" s="213"/>
      <c r="F653" s="210">
        <v>20</v>
      </c>
      <c r="G653" s="214">
        <v>5.8</v>
      </c>
    </row>
    <row r="654" spans="1:7" ht="13.5" customHeight="1">
      <c r="A654" s="210"/>
      <c r="B654" s="211" t="s">
        <v>892</v>
      </c>
      <c r="C654" s="212" t="s">
        <v>893</v>
      </c>
      <c r="D654" s="213" t="s">
        <v>334</v>
      </c>
      <c r="E654" s="213"/>
      <c r="F654" s="210">
        <v>10</v>
      </c>
      <c r="G654" s="214">
        <v>5.8</v>
      </c>
    </row>
    <row r="655" spans="1:7" ht="13.5" customHeight="1">
      <c r="A655" s="210"/>
      <c r="B655" s="211" t="s">
        <v>892</v>
      </c>
      <c r="C655" s="212" t="s">
        <v>894</v>
      </c>
      <c r="D655" s="213" t="s">
        <v>716</v>
      </c>
      <c r="E655" s="213"/>
      <c r="F655" s="210">
        <v>30</v>
      </c>
      <c r="G655" s="214">
        <v>5.8</v>
      </c>
    </row>
    <row r="656" spans="1:7" ht="13.5" customHeight="1">
      <c r="A656" s="210"/>
      <c r="B656" s="211" t="s">
        <v>892</v>
      </c>
      <c r="C656" s="212" t="s">
        <v>894</v>
      </c>
      <c r="D656" s="213" t="s">
        <v>720</v>
      </c>
      <c r="E656" s="213"/>
      <c r="F656" s="210">
        <v>20</v>
      </c>
      <c r="G656" s="214">
        <v>5.8</v>
      </c>
    </row>
    <row r="657" spans="1:7" ht="13.5" customHeight="1">
      <c r="A657" s="210"/>
      <c r="B657" s="211" t="s">
        <v>892</v>
      </c>
      <c r="C657" s="212" t="s">
        <v>894</v>
      </c>
      <c r="D657" s="213" t="s">
        <v>334</v>
      </c>
      <c r="E657" s="213"/>
      <c r="F657" s="210">
        <v>10</v>
      </c>
      <c r="G657" s="214">
        <v>5.8</v>
      </c>
    </row>
    <row r="658" spans="1:7" ht="13.5" customHeight="1">
      <c r="A658" s="210"/>
      <c r="B658" s="211" t="s">
        <v>895</v>
      </c>
      <c r="C658" s="212" t="s">
        <v>896</v>
      </c>
      <c r="D658" s="213" t="s">
        <v>716</v>
      </c>
      <c r="E658" s="213"/>
      <c r="F658" s="210">
        <v>40</v>
      </c>
      <c r="G658" s="214">
        <v>8.4</v>
      </c>
    </row>
    <row r="659" spans="1:7" ht="13.5" customHeight="1">
      <c r="A659" s="210"/>
      <c r="B659" s="211" t="s">
        <v>895</v>
      </c>
      <c r="C659" s="212" t="s">
        <v>896</v>
      </c>
      <c r="D659" s="213" t="s">
        <v>720</v>
      </c>
      <c r="E659" s="213"/>
      <c r="F659" s="210">
        <v>30</v>
      </c>
      <c r="G659" s="214">
        <v>8.4</v>
      </c>
    </row>
    <row r="660" spans="1:7" ht="13.5" customHeight="1">
      <c r="A660" s="210"/>
      <c r="B660" s="211" t="s">
        <v>895</v>
      </c>
      <c r="C660" s="212" t="s">
        <v>896</v>
      </c>
      <c r="D660" s="213" t="s">
        <v>334</v>
      </c>
      <c r="E660" s="213"/>
      <c r="F660" s="210">
        <v>20</v>
      </c>
      <c r="G660" s="214">
        <v>8.4</v>
      </c>
    </row>
    <row r="661" spans="1:7" ht="13.5" customHeight="1">
      <c r="A661" s="210"/>
      <c r="B661" s="211" t="s">
        <v>897</v>
      </c>
      <c r="C661" s="212" t="s">
        <v>898</v>
      </c>
      <c r="D661" s="213" t="s">
        <v>716</v>
      </c>
      <c r="E661" s="213"/>
      <c r="F661" s="210">
        <v>20</v>
      </c>
      <c r="G661" s="214">
        <v>7.35</v>
      </c>
    </row>
    <row r="662" spans="1:7" ht="13.5" customHeight="1">
      <c r="A662" s="210"/>
      <c r="B662" s="211" t="s">
        <v>897</v>
      </c>
      <c r="C662" s="212" t="s">
        <v>898</v>
      </c>
      <c r="D662" s="213" t="s">
        <v>720</v>
      </c>
      <c r="E662" s="213"/>
      <c r="F662" s="210">
        <v>10</v>
      </c>
      <c r="G662" s="214">
        <v>7.35</v>
      </c>
    </row>
    <row r="663" spans="1:7" ht="13.5" customHeight="1">
      <c r="A663" s="210"/>
      <c r="B663" s="211" t="s">
        <v>897</v>
      </c>
      <c r="C663" s="212" t="s">
        <v>898</v>
      </c>
      <c r="D663" s="213" t="s">
        <v>334</v>
      </c>
      <c r="E663" s="213"/>
      <c r="F663" s="210">
        <v>5</v>
      </c>
      <c r="G663" s="214">
        <v>8.9500000000000011</v>
      </c>
    </row>
    <row r="664" spans="1:7" ht="13.5" customHeight="1">
      <c r="A664" s="210"/>
      <c r="B664" s="211" t="s">
        <v>899</v>
      </c>
      <c r="C664" s="212" t="s">
        <v>900</v>
      </c>
      <c r="D664" s="213" t="s">
        <v>716</v>
      </c>
      <c r="E664" s="213"/>
      <c r="F664" s="210">
        <v>15</v>
      </c>
      <c r="G664" s="214">
        <v>13.65</v>
      </c>
    </row>
    <row r="665" spans="1:7" ht="13.5" customHeight="1">
      <c r="A665" s="210"/>
      <c r="B665" s="211" t="s">
        <v>899</v>
      </c>
      <c r="C665" s="212" t="s">
        <v>900</v>
      </c>
      <c r="D665" s="213" t="s">
        <v>720</v>
      </c>
      <c r="E665" s="213"/>
      <c r="F665" s="210">
        <v>8</v>
      </c>
      <c r="G665" s="214">
        <v>13.65</v>
      </c>
    </row>
    <row r="666" spans="1:7" ht="13.5" customHeight="1">
      <c r="A666" s="210"/>
      <c r="B666" s="211" t="s">
        <v>899</v>
      </c>
      <c r="C666" s="212" t="s">
        <v>900</v>
      </c>
      <c r="D666" s="213" t="s">
        <v>334</v>
      </c>
      <c r="E666" s="213"/>
      <c r="F666" s="210">
        <v>4</v>
      </c>
      <c r="G666" s="214">
        <v>13.65</v>
      </c>
    </row>
    <row r="667" spans="1:7" ht="13.5" customHeight="1">
      <c r="A667" s="210"/>
      <c r="B667" s="211" t="s">
        <v>901</v>
      </c>
      <c r="C667" s="212" t="s">
        <v>902</v>
      </c>
      <c r="D667" s="213" t="s">
        <v>716</v>
      </c>
      <c r="E667" s="213"/>
      <c r="F667" s="210">
        <v>30</v>
      </c>
      <c r="G667" s="214">
        <v>7.35</v>
      </c>
    </row>
    <row r="668" spans="1:7" ht="13.5" customHeight="1">
      <c r="A668" s="210"/>
      <c r="B668" s="211" t="s">
        <v>901</v>
      </c>
      <c r="C668" s="212" t="s">
        <v>902</v>
      </c>
      <c r="D668" s="213" t="s">
        <v>720</v>
      </c>
      <c r="E668" s="213"/>
      <c r="F668" s="210">
        <v>20</v>
      </c>
      <c r="G668" s="214">
        <v>7.35</v>
      </c>
    </row>
    <row r="669" spans="1:7" ht="13.5" customHeight="1">
      <c r="A669" s="210"/>
      <c r="B669" s="211" t="s">
        <v>901</v>
      </c>
      <c r="C669" s="212" t="s">
        <v>902</v>
      </c>
      <c r="D669" s="213" t="s">
        <v>334</v>
      </c>
      <c r="E669" s="213"/>
      <c r="F669" s="210">
        <v>10</v>
      </c>
      <c r="G669" s="214">
        <v>7.35</v>
      </c>
    </row>
    <row r="670" spans="1:7" ht="13.5" customHeight="1">
      <c r="A670" s="210"/>
      <c r="B670" s="211" t="s">
        <v>903</v>
      </c>
      <c r="C670" s="212" t="s">
        <v>904</v>
      </c>
      <c r="D670" s="213" t="s">
        <v>716</v>
      </c>
      <c r="E670" s="213"/>
      <c r="F670" s="210">
        <v>15</v>
      </c>
      <c r="G670" s="214">
        <v>8.4</v>
      </c>
    </row>
    <row r="671" spans="1:7" ht="13.5" customHeight="1">
      <c r="A671" s="210"/>
      <c r="B671" s="211" t="s">
        <v>903</v>
      </c>
      <c r="C671" s="212" t="s">
        <v>904</v>
      </c>
      <c r="D671" s="213" t="s">
        <v>720</v>
      </c>
      <c r="E671" s="213"/>
      <c r="F671" s="210">
        <v>8</v>
      </c>
      <c r="G671" s="214">
        <v>8.4</v>
      </c>
    </row>
    <row r="672" spans="1:7" ht="13.5" customHeight="1">
      <c r="A672" s="210"/>
      <c r="B672" s="211" t="s">
        <v>903</v>
      </c>
      <c r="C672" s="212" t="s">
        <v>904</v>
      </c>
      <c r="D672" s="213" t="s">
        <v>334</v>
      </c>
      <c r="E672" s="213"/>
      <c r="F672" s="210">
        <v>4</v>
      </c>
      <c r="G672" s="214">
        <v>10.5</v>
      </c>
    </row>
    <row r="673" spans="1:7" ht="13.5" customHeight="1">
      <c r="A673" s="210"/>
      <c r="B673" s="211" t="s">
        <v>905</v>
      </c>
      <c r="C673" s="212" t="s">
        <v>906</v>
      </c>
      <c r="D673" s="213" t="s">
        <v>716</v>
      </c>
      <c r="E673" s="213"/>
      <c r="F673" s="210">
        <v>40</v>
      </c>
      <c r="G673" s="214">
        <v>10.5</v>
      </c>
    </row>
    <row r="674" spans="1:7" ht="13.5" customHeight="1">
      <c r="A674" s="210"/>
      <c r="B674" s="211" t="s">
        <v>905</v>
      </c>
      <c r="C674" s="212" t="s">
        <v>906</v>
      </c>
      <c r="D674" s="213" t="s">
        <v>720</v>
      </c>
      <c r="E674" s="213"/>
      <c r="F674" s="210">
        <v>30</v>
      </c>
      <c r="G674" s="214">
        <v>10.5</v>
      </c>
    </row>
    <row r="675" spans="1:7" ht="13.5" customHeight="1">
      <c r="A675" s="210"/>
      <c r="B675" s="211" t="s">
        <v>905</v>
      </c>
      <c r="C675" s="212" t="s">
        <v>906</v>
      </c>
      <c r="D675" s="213" t="s">
        <v>334</v>
      </c>
      <c r="E675" s="213"/>
      <c r="F675" s="210">
        <v>20</v>
      </c>
      <c r="G675" s="214">
        <v>10.5</v>
      </c>
    </row>
    <row r="676" spans="1:7" ht="13.5" customHeight="1">
      <c r="A676" s="210"/>
      <c r="B676" s="211" t="s">
        <v>907</v>
      </c>
      <c r="C676" s="212" t="s">
        <v>908</v>
      </c>
      <c r="D676" s="213" t="s">
        <v>716</v>
      </c>
      <c r="E676" s="213"/>
      <c r="F676" s="210">
        <v>40</v>
      </c>
      <c r="G676" s="214">
        <v>8.4</v>
      </c>
    </row>
    <row r="677" spans="1:7" ht="13.5" customHeight="1">
      <c r="A677" s="210"/>
      <c r="B677" s="211" t="s">
        <v>907</v>
      </c>
      <c r="C677" s="212" t="s">
        <v>908</v>
      </c>
      <c r="D677" s="213" t="s">
        <v>720</v>
      </c>
      <c r="E677" s="213"/>
      <c r="F677" s="210">
        <v>30</v>
      </c>
      <c r="G677" s="214">
        <v>9.4499999999999993</v>
      </c>
    </row>
    <row r="678" spans="1:7" ht="13.5" customHeight="1">
      <c r="A678" s="210"/>
      <c r="B678" s="211" t="s">
        <v>907</v>
      </c>
      <c r="C678" s="212" t="s">
        <v>908</v>
      </c>
      <c r="D678" s="213" t="s">
        <v>334</v>
      </c>
      <c r="E678" s="213"/>
      <c r="F678" s="210">
        <v>20</v>
      </c>
      <c r="G678" s="214">
        <v>10.5</v>
      </c>
    </row>
    <row r="679" spans="1:7" ht="13.5" customHeight="1">
      <c r="A679" s="210"/>
      <c r="B679" s="211" t="s">
        <v>909</v>
      </c>
      <c r="C679" s="212" t="s">
        <v>910</v>
      </c>
      <c r="D679" s="213" t="s">
        <v>716</v>
      </c>
      <c r="E679" s="213"/>
      <c r="F679" s="210">
        <v>40</v>
      </c>
      <c r="G679" s="214">
        <v>10.5</v>
      </c>
    </row>
    <row r="680" spans="1:7" ht="13.5" customHeight="1">
      <c r="A680" s="210"/>
      <c r="B680" s="211" t="s">
        <v>909</v>
      </c>
      <c r="C680" s="212" t="s">
        <v>910</v>
      </c>
      <c r="D680" s="213" t="s">
        <v>720</v>
      </c>
      <c r="E680" s="213"/>
      <c r="F680" s="210">
        <v>30</v>
      </c>
      <c r="G680" s="214">
        <v>11.55</v>
      </c>
    </row>
    <row r="681" spans="1:7" ht="13.5" customHeight="1">
      <c r="A681" s="210"/>
      <c r="B681" s="211" t="s">
        <v>909</v>
      </c>
      <c r="C681" s="212" t="s">
        <v>910</v>
      </c>
      <c r="D681" s="213" t="s">
        <v>334</v>
      </c>
      <c r="E681" s="213"/>
      <c r="F681" s="210">
        <v>20</v>
      </c>
      <c r="G681" s="214">
        <v>13.65</v>
      </c>
    </row>
    <row r="682" spans="1:7" ht="13.5" customHeight="1">
      <c r="A682" s="210"/>
      <c r="B682" s="211" t="s">
        <v>911</v>
      </c>
      <c r="C682" s="212" t="s">
        <v>912</v>
      </c>
      <c r="D682" s="213" t="s">
        <v>716</v>
      </c>
      <c r="E682" s="213"/>
      <c r="F682" s="210">
        <v>80</v>
      </c>
      <c r="G682" s="214">
        <v>0.75</v>
      </c>
    </row>
    <row r="683" spans="1:7" ht="13.5" customHeight="1">
      <c r="A683" s="210"/>
      <c r="B683" s="211" t="s">
        <v>911</v>
      </c>
      <c r="C683" s="212" t="s">
        <v>912</v>
      </c>
      <c r="D683" s="213" t="s">
        <v>720</v>
      </c>
      <c r="E683" s="213"/>
      <c r="F683" s="210">
        <v>60</v>
      </c>
      <c r="G683" s="214">
        <v>0.75</v>
      </c>
    </row>
    <row r="684" spans="1:7" ht="13.5" customHeight="1">
      <c r="A684" s="210"/>
      <c r="B684" s="211" t="s">
        <v>911</v>
      </c>
      <c r="C684" s="212" t="s">
        <v>912</v>
      </c>
      <c r="D684" s="213" t="s">
        <v>334</v>
      </c>
      <c r="E684" s="213"/>
      <c r="F684" s="210">
        <v>40</v>
      </c>
      <c r="G684" s="214">
        <v>0.75</v>
      </c>
    </row>
    <row r="685" spans="1:7" ht="13.5" customHeight="1">
      <c r="A685" s="210"/>
      <c r="B685" s="211" t="s">
        <v>913</v>
      </c>
      <c r="C685" s="212" t="s">
        <v>914</v>
      </c>
      <c r="D685" s="213" t="s">
        <v>716</v>
      </c>
      <c r="E685" s="213"/>
      <c r="F685" s="210">
        <v>80</v>
      </c>
      <c r="G685" s="214">
        <v>0.8</v>
      </c>
    </row>
    <row r="686" spans="1:7" ht="13.5" customHeight="1">
      <c r="A686" s="210"/>
      <c r="B686" s="211" t="s">
        <v>913</v>
      </c>
      <c r="C686" s="212" t="s">
        <v>914</v>
      </c>
      <c r="D686" s="213" t="s">
        <v>720</v>
      </c>
      <c r="E686" s="213"/>
      <c r="F686" s="210">
        <v>60</v>
      </c>
      <c r="G686" s="214">
        <v>0.8</v>
      </c>
    </row>
    <row r="687" spans="1:7" ht="13.5" customHeight="1">
      <c r="A687" s="210"/>
      <c r="B687" s="211" t="s">
        <v>913</v>
      </c>
      <c r="C687" s="212" t="s">
        <v>914</v>
      </c>
      <c r="D687" s="213" t="s">
        <v>334</v>
      </c>
      <c r="E687" s="213"/>
      <c r="F687" s="210">
        <v>40</v>
      </c>
      <c r="G687" s="214">
        <v>0.8</v>
      </c>
    </row>
    <row r="688" spans="1:7" ht="13.5" customHeight="1">
      <c r="A688" s="210"/>
      <c r="B688" s="211" t="s">
        <v>915</v>
      </c>
      <c r="C688" s="212" t="s">
        <v>916</v>
      </c>
      <c r="D688" s="213" t="s">
        <v>716</v>
      </c>
      <c r="E688" s="213"/>
      <c r="F688" s="210">
        <v>80</v>
      </c>
      <c r="G688" s="214">
        <v>0.9</v>
      </c>
    </row>
    <row r="689" spans="1:7" ht="13.5" customHeight="1">
      <c r="A689" s="210"/>
      <c r="B689" s="211" t="s">
        <v>915</v>
      </c>
      <c r="C689" s="212" t="s">
        <v>916</v>
      </c>
      <c r="D689" s="213" t="s">
        <v>720</v>
      </c>
      <c r="E689" s="213"/>
      <c r="F689" s="210">
        <v>60</v>
      </c>
      <c r="G689" s="214">
        <v>0.9</v>
      </c>
    </row>
    <row r="690" spans="1:7" ht="13.5" customHeight="1">
      <c r="A690" s="210"/>
      <c r="B690" s="211" t="s">
        <v>915</v>
      </c>
      <c r="C690" s="212" t="s">
        <v>916</v>
      </c>
      <c r="D690" s="213" t="s">
        <v>334</v>
      </c>
      <c r="E690" s="213"/>
      <c r="F690" s="210">
        <v>40</v>
      </c>
      <c r="G690" s="214">
        <v>0.9</v>
      </c>
    </row>
    <row r="691" spans="1:7" ht="13.5" customHeight="1">
      <c r="A691" s="210"/>
      <c r="B691" s="211" t="s">
        <v>917</v>
      </c>
      <c r="C691" s="212" t="s">
        <v>918</v>
      </c>
      <c r="D691" s="213" t="s">
        <v>716</v>
      </c>
      <c r="E691" s="213"/>
      <c r="F691" s="210">
        <v>40</v>
      </c>
      <c r="G691" s="214">
        <v>4.5</v>
      </c>
    </row>
    <row r="692" spans="1:7" ht="13.5" customHeight="1">
      <c r="A692" s="210"/>
      <c r="B692" s="211" t="s">
        <v>917</v>
      </c>
      <c r="C692" s="212" t="s">
        <v>918</v>
      </c>
      <c r="D692" s="213" t="s">
        <v>720</v>
      </c>
      <c r="E692" s="213"/>
      <c r="F692" s="210">
        <v>30</v>
      </c>
      <c r="G692" s="214">
        <v>4.5</v>
      </c>
    </row>
    <row r="693" spans="1:7" ht="13.5" customHeight="1">
      <c r="A693" s="210"/>
      <c r="B693" s="211" t="s">
        <v>917</v>
      </c>
      <c r="C693" s="212" t="s">
        <v>918</v>
      </c>
      <c r="D693" s="213" t="s">
        <v>334</v>
      </c>
      <c r="E693" s="213"/>
      <c r="F693" s="210">
        <v>20</v>
      </c>
      <c r="G693" s="214">
        <v>4.5</v>
      </c>
    </row>
    <row r="694" spans="1:7" ht="13.5" customHeight="1">
      <c r="A694" s="210"/>
      <c r="B694" s="211" t="s">
        <v>919</v>
      </c>
      <c r="C694" s="212" t="s">
        <v>920</v>
      </c>
      <c r="D694" s="213" t="s">
        <v>716</v>
      </c>
      <c r="E694" s="213"/>
      <c r="F694" s="210">
        <v>30</v>
      </c>
      <c r="G694" s="214">
        <v>5.8</v>
      </c>
    </row>
    <row r="695" spans="1:7" ht="13.5" customHeight="1">
      <c r="A695" s="210"/>
      <c r="B695" s="211" t="s">
        <v>919</v>
      </c>
      <c r="C695" s="212" t="s">
        <v>920</v>
      </c>
      <c r="D695" s="213" t="s">
        <v>720</v>
      </c>
      <c r="E695" s="213"/>
      <c r="F695" s="210">
        <v>20</v>
      </c>
      <c r="G695" s="214">
        <v>6.3</v>
      </c>
    </row>
    <row r="696" spans="1:7" ht="13.5" customHeight="1">
      <c r="A696" s="210"/>
      <c r="B696" s="211" t="s">
        <v>919</v>
      </c>
      <c r="C696" s="212" t="s">
        <v>920</v>
      </c>
      <c r="D696" s="213" t="s">
        <v>334</v>
      </c>
      <c r="E696" s="213"/>
      <c r="F696" s="210">
        <v>10</v>
      </c>
      <c r="G696" s="214">
        <v>7.35</v>
      </c>
    </row>
    <row r="697" spans="1:7" ht="13.5" customHeight="1">
      <c r="A697" s="210"/>
      <c r="B697" s="211" t="s">
        <v>921</v>
      </c>
      <c r="C697" s="212" t="s">
        <v>922</v>
      </c>
      <c r="D697" s="213" t="s">
        <v>716</v>
      </c>
      <c r="E697" s="213"/>
      <c r="F697" s="210">
        <v>40</v>
      </c>
      <c r="G697" s="214">
        <v>7.95</v>
      </c>
    </row>
  </sheetData>
  <sheetProtection sheet="1" objects="1" scenarios="1"/>
  <hyperlinks>
    <hyperlink ref="G312" r:id="rId1" display="http://images.google.de/images?q=Nassarius sp."/>
    <hyperlink ref="F312" r:id="rId2" display="http://images.google.de/images?q=Nassarius, Large Pacific"/>
    <hyperlink ref="G311" r:id="rId3" display="http://images.google.de/images?q=Turbo fluctuosus"/>
    <hyperlink ref="F311" r:id="rId4" display="http://images.google.de/images?q=Mexican Turbo Snails"/>
    <hyperlink ref="G310" r:id="rId5" display="http://images.google.de/images?q=Cypraea cervus"/>
    <hyperlink ref="F310" r:id="rId6" display="http://images.google.de/images?q=Deer Cowrie"/>
    <hyperlink ref="F313" r:id="rId7" display="http://images.google.de/images?q=Bumblebee Snails"/>
    <hyperlink ref="G313" r:id="rId8" display="http://images.google.de/images?q=Pusiostoma (engina) mendicaria"/>
    <hyperlink ref="F314" r:id="rId9" display="http://images.google.de/images?q=Spiny Oyster"/>
    <hyperlink ref="G314" r:id="rId10" display="http://images.google.de/images?q=Spondylus sp"/>
    <hyperlink ref="F315" r:id="rId11" display="http://images.google.de/images?q=Flamingo Tongue"/>
    <hyperlink ref="G315" r:id="rId12" display="http://images.google.de/images?q=Cyphoma gibbosum"/>
    <hyperlink ref="F316" r:id="rId13" display="http://images.google.de/images?q=Lettuce Nudibranch"/>
    <hyperlink ref="G316" r:id="rId14" display="http://images.google.de/images?q=Elysia crispata"/>
    <hyperlink ref="B60" r:id="rId15" display="http://images.google.de/images?q=Cat Fish"/>
    <hyperlink ref="C60" r:id="rId16" display="http://images.google.de/images?q=Achenoglanis Occidentalisb"/>
    <hyperlink ref="B61" r:id="rId17" display="http://images.google.de/images?q=Spotted Spiny Eel"/>
    <hyperlink ref="C61" r:id="rId18" display="http://images.google.de/images?q=Afromastacembelus Frenatusb"/>
    <hyperlink ref="B3" r:id="rId19" display="http://images.google.de/images?q=Filamentosus"/>
    <hyperlink ref="C3" r:id="rId20" display="http://images.google.de/images?q=Aphesinuon Filamentosusa"/>
    <hyperlink ref="B4" r:id="rId21" display="http://images.google.de/images?q=Aphyosemion"/>
    <hyperlink ref="C4" r:id="rId22" display="http://images.google.de/images?q=Aphyosemion Arnoldi a"/>
    <hyperlink ref="C5" r:id="rId23" display="http://images.google.de/images?q=Aphyosemion Australis a"/>
    <hyperlink ref="C6" r:id="rId24" display="http://images.google.de/images?q=Aphyosemion Bitaeniatumutus a"/>
    <hyperlink ref="C7" r:id="rId25" display="http://images.google.de/images?q=Aphyosemion Bivitatum a"/>
    <hyperlink ref="C8" r:id="rId26" display="http://images.google.de/images?q=Aphyosemion Calliurius a"/>
    <hyperlink ref="C9" r:id="rId27" display="http://images.google.de/images?q=Aphyosemion Deltahensis a"/>
    <hyperlink ref="C10" r:id="rId28" display="http://images.google.de/images?q=Aphyosemion Ephyolathys Bafatiatusa"/>
    <hyperlink ref="C11" r:id="rId29" display="http://images.google.de/images?q=Aphyosemion Filamentosun a"/>
    <hyperlink ref="C12" r:id="rId30" display="http://images.google.de/images?q=Aphyosemion Gardneri a"/>
    <hyperlink ref="C13" r:id="rId31" display="http://images.google.de/images?q=Aphyosemion Gularie a"/>
    <hyperlink ref="C14" r:id="rId32" display="http://images.google.de/images?q=Aphyosemion Ndianus a"/>
    <hyperlink ref="C15" r:id="rId33" display="http://images.google.de/images?q=Aphyosemion Scheeli a"/>
    <hyperlink ref="C16" r:id="rId34" display="http://images.google.de/images?q=Aphyosemion Sjoestedii a"/>
    <hyperlink ref="C17" r:id="rId35" display="http://images.google.de/images?q=Aphyosemion Sp.a"/>
    <hyperlink ref="C18" r:id="rId36" display="http://images.google.de/images?q=Aphyosemion Spoorenbergi a"/>
    <hyperlink ref="B19" r:id="rId37" display="http://images.google.de/images?q=Blue Fish"/>
    <hyperlink ref="C19" r:id="rId38" display="http://images.google.de/images?q=Aplocheilichtys macrophtalmusa"/>
    <hyperlink ref="B21" r:id="rId39" display="http://images.google.de/images?q=Lampeyes"/>
    <hyperlink ref="C21" r:id="rId40" display="http://images.google.de/images?q=Apocheilichtys a"/>
    <hyperlink ref="B20" r:id="rId41" display="http://images.google.de/images?q=Aplocheilichthys"/>
    <hyperlink ref="C20" r:id="rId42" display="http://images.google.de/images?q=Aplocheilus Macrophtalmusa"/>
    <hyperlink ref="B62" r:id="rId43" display="http://images.google.de/images?q=Shovel Nose Catfish"/>
    <hyperlink ref="C62" r:id="rId44" display="http://images.google.de/images?q=Bagrus Ubadgeniss b"/>
    <hyperlink ref="B63" r:id="rId45" display="http://images.google.de/images?q=Bagrus"/>
    <hyperlink ref="C63" r:id="rId46" display="http://images.google.de/images?q=Bagrus Ubangensis b"/>
    <hyperlink ref="B23" r:id="rId47" display="http://images.google.de/images?q=African Barbs"/>
    <hyperlink ref="C23" r:id="rId48" display="http://images.google.de/images?q=Barbodes Callipterus a"/>
    <hyperlink ref="B24" r:id="rId49" display="http://images.google.de/images?q=White Brachy"/>
    <hyperlink ref="C24" r:id="rId50" display="http://images.google.de/images?q=Brachy Synodontis Speciea"/>
    <hyperlink ref="B91" r:id="rId51" display="http://images.google.de/images?q=Bush Fish"/>
    <hyperlink ref="C91" r:id="rId52" display="http://images.google.de/images?q=Cetnopomar Kngsleyaec"/>
    <hyperlink ref="B65" r:id="rId53" display="http://images.google.de/images?q=Eel Catfish"/>
    <hyperlink ref="C65" r:id="rId54" display="http://images.google.de/images?q=Channalabes Abusb"/>
    <hyperlink ref="B64" r:id="rId55" display="http://images.google.de/images?q=Snake Head"/>
    <hyperlink ref="C64" r:id="rId56" display="http://images.google.de/images?q=Channa Striatus b"/>
    <hyperlink ref="B66" r:id="rId57" display="http://images.google.de/images?q=Aluminum Cat Fish"/>
    <hyperlink ref="B92" r:id="rId58" display="http://images.google.de/images?q=Cichild"/>
    <hyperlink ref="C92" r:id="rId59" display="http://images.google.de/images?q=Chromidotilapia Guntheric"/>
    <hyperlink ref="B67" r:id="rId60" display="http://images.google.de/images?q=Moon Fish"/>
    <hyperlink ref="C67" r:id="rId61" display="http://images.google.de/images?q=Citharinus Citharus b"/>
    <hyperlink ref="B68" r:id="rId62" display="http://images.google.de/images?q=Clarias Cat"/>
    <hyperlink ref="C68" r:id="rId63" display="http://images.google.de/images?q=Clarias Angolensis b"/>
    <hyperlink ref="B25" r:id="rId64" display="http://images.google.de/images?q=Lussosso"/>
    <hyperlink ref="C25" r:id="rId65" display="http://images.google.de/images?q=Distichodus Lussossoa"/>
    <hyperlink ref="B69" r:id="rId66" display="http://images.google.de/images?q=Alestes"/>
    <hyperlink ref="C69" r:id="rId67" display="http://images.google.de/images?q=Drycinus Longipinus b"/>
    <hyperlink ref="B26" r:id="rId68" display="http://images.google.de/images?q=Freshwater Needlefish"/>
    <hyperlink ref="C26" r:id="rId69" display="http://images.google.de/images?q=Enneacampus Ansorgiia"/>
    <hyperlink ref="B27" r:id="rId70" display="http://images.google.de/images?q=Freshwater Needlefish Deepwater"/>
    <hyperlink ref="C27" r:id="rId71" display="http://images.google.de/images?q=Enneacampus Kaupia"/>
    <hyperlink ref="B29" r:id="rId72" display="http://images.google.de/images?q=Debauwie"/>
    <hyperlink ref="B28" r:id="rId73" display="http://images.google.de/images?q=Blue Panchax"/>
    <hyperlink ref="C28" r:id="rId74" display="http://images.google.de/images?q=Epiplatys Sp.a"/>
    <hyperlink ref="B70" r:id="rId75" display="http://images.google.de/images?q=Reed Fish"/>
    <hyperlink ref="C70" r:id="rId76" display="http://images.google.de/images?q=Erpetoichthys Calabaricusb"/>
    <hyperlink ref="B30" r:id="rId77" display="http://images.google.de/images?q=Long Nose"/>
    <hyperlink ref="C30" r:id="rId78" display="http://images.google.de/images?q=Gnathonemus Petersis a"/>
    <hyperlink ref="B31" r:id="rId79" display="http://images.google.de/images?q=Australian Goby"/>
    <hyperlink ref="C31" r:id="rId80" display="http://images.google.de/images?q=Gobio Gudgeon a"/>
    <hyperlink ref="B71" r:id="rId81" display="http://images.google.de/images?q=Aba Fish (Small)"/>
    <hyperlink ref="C71" r:id="rId82" display="http://images.google.de/images?q=Gymnarchus Niloticus b"/>
    <hyperlink ref="B93" r:id="rId83" display="http://images.google.de/images?q=Six Points"/>
    <hyperlink ref="C93" r:id="rId84" display="http://images.google.de/images?q=Hemichromis Elongatusc"/>
    <hyperlink ref="B94" r:id="rId85" display="http://images.google.de/images?q=Jewel Fish"/>
    <hyperlink ref="C94" r:id="rId86" display="http://images.google.de/images?q=Hemichromis Levalili c"/>
    <hyperlink ref="B72" r:id="rId87" display="http://images.google.de/images?q=African Pike"/>
    <hyperlink ref="C72" r:id="rId88" display="http://images.google.de/images?q=Hepsedoes Odoe b"/>
    <hyperlink ref="B73" r:id="rId89" display="http://images.google.de/images?q=Tiger Fish"/>
    <hyperlink ref="C73" r:id="rId90" display="http://images.google.de/images?q=Hydrocinus sp.b"/>
    <hyperlink ref="B32" r:id="rId91" display="http://images.google.de/images?q=Dolphin"/>
    <hyperlink ref="C32" r:id="rId92" display="http://images.google.de/images?q=Imormyrus Longirostrisa"/>
    <hyperlink ref="B33" r:id="rId93" display="http://images.google.de/images?q=Knife Fish"/>
    <hyperlink ref="C33" r:id="rId94" display="http://images.google.de/images?q=Konomystus a"/>
    <hyperlink ref="B74" r:id="rId95" display="http://images.google.de/images?q=Lates Niloticus"/>
    <hyperlink ref="C74" r:id="rId96" display="http://images.google.de/images?q=Lates Niloticusb"/>
    <hyperlink ref="B75" r:id="rId97" display="http://images.google.de/images?q=Alestes Red Tail"/>
    <hyperlink ref="C75" r:id="rId98" display="http://images.google.de/images?q=Longspiny Red Tail Alestesb"/>
    <hyperlink ref="B76" r:id="rId99" display="http://images.google.de/images?q=Electric Fish"/>
    <hyperlink ref="C76" r:id="rId100" display="http://images.google.de/images?q=Malapterus Electics b"/>
    <hyperlink ref="B103" r:id="rId101" display="http://images.google.de/images?q=One Line Tetra"/>
    <hyperlink ref="C103" r:id="rId102" display="http://images.google.de/images?q=Nannocharax Latifasciatusw"/>
    <hyperlink ref="B104" r:id="rId103" display="http://images.google.de/images?q=Pencil Fish"/>
    <hyperlink ref="C104" r:id="rId104" display="http://images.google.de/images?q=Nannocharax Specie w"/>
    <hyperlink ref="B77" r:id="rId105" display="http://images.google.de/images?q=Megalop"/>
    <hyperlink ref="C77" r:id="rId106" display="http://images.google.de/images?q=Megalop Atlanticus b"/>
    <hyperlink ref="B35" r:id="rId107" display="http://images.google.de/images?q=Short Nose"/>
    <hyperlink ref="C35" r:id="rId108" display="http://images.google.de/images?q=Marcusenius Angolensisa"/>
    <hyperlink ref="B36" r:id="rId109" display="http://images.google.de/images?q=Needle Fish"/>
    <hyperlink ref="C36" r:id="rId110" display="http://images.google.de/images?q=Microphis Brachyurus a"/>
    <hyperlink ref="B38" r:id="rId111" display="http://images.google.de/images?q=Whalenose"/>
    <hyperlink ref="C38" r:id="rId112" display="http://images.google.de/images?q=Mormyrus Brachyistus a"/>
    <hyperlink ref="B95" r:id="rId113" display="http://images.google.de/images?q=African Leaf Fish"/>
    <hyperlink ref="C95" r:id="rId114" display="http://images.google.de/images?q=Monocirrhus Polyacanthusc"/>
    <hyperlink ref="B37" r:id="rId115" display="http://images.google.de/images?q=Mono Sebae"/>
    <hyperlink ref="C37" r:id="rId116" display="http://images.google.de/images?q=Monodactylus Sebaea"/>
    <hyperlink ref="B39" r:id="rId117" display="http://images.google.de/images?q=Neolobias"/>
    <hyperlink ref="C39" r:id="rId118" display="http://images.google.de/images?q=Neolobias Ansorgii a"/>
    <hyperlink ref="C40" r:id="rId119" display="http://images.google.de/images?q=Neolobias Powelli a"/>
    <hyperlink ref="B96" r:id="rId120" display="http://images.google.de/images?q=Red Eye Fish"/>
    <hyperlink ref="C96" r:id="rId121" display="http://images.google.de/images?q=Nicholsi c"/>
    <hyperlink ref="B78" r:id="rId122" display="http://images.google.de/images?q=Girafnose"/>
    <hyperlink ref="C78" r:id="rId123" display="http://images.google.de/images?q=Ochenoglains b"/>
    <hyperlink ref="B79" r:id="rId124" display="http://images.google.de/images?q=Arowana"/>
    <hyperlink ref="C79" r:id="rId125" display="http://images.google.de/images?q=Osteoglossum Bicirrhosumb"/>
    <hyperlink ref="B41" r:id="rId126" display="http://images.google.de/images?q=Butterfly"/>
    <hyperlink ref="C41" r:id="rId127" display="http://images.google.de/images?q=Pantodon Bucholzi a"/>
    <hyperlink ref="B42" r:id="rId128" display="http://images.google.de/images?q=Marble Knife"/>
    <hyperlink ref="C42" r:id="rId129" display="http://images.google.de/images?q=Papyrocranus afer a"/>
    <hyperlink ref="B43" r:id="rId130" display="http://images.google.de/images?q=Glass Cat Fish"/>
    <hyperlink ref="C43" r:id="rId131" display="http://images.google.de/images?q=Paraila Pellucida a"/>
    <hyperlink ref="B80" r:id="rId132" display="http://images.google.de/images?q=Spotted Cat"/>
    <hyperlink ref="C80" r:id="rId133" display="http://images.google.de/images?q=Parauchenoglonis machostumab"/>
    <hyperlink ref="B97" r:id="rId134" display="http://images.google.de/images?q=Kribensis"/>
    <hyperlink ref="C97" r:id="rId135" display="http://images.google.de/images?q=Pelmantochromis Pulcherc"/>
    <hyperlink ref="B98" r:id="rId136" display="http://images.google.de/images?q=Kribensis Redbelly"/>
    <hyperlink ref="C98" r:id="rId137" display="http://images.google.de/images?q=Pelvicachromis Taeniatusc"/>
    <hyperlink ref="B105" r:id="rId138" display="http://images.google.de/images?q=Mud Skipper"/>
    <hyperlink ref="C105" r:id="rId139" display="http://images.google.de/images?q=Periophtalmus Babarusw"/>
    <hyperlink ref="B81" r:id="rId140" display="http://images.google.de/images?q=Phago Fish"/>
    <hyperlink ref="C81" r:id="rId141" display="http://images.google.de/images?q=Phago maculatus b"/>
    <hyperlink ref="B44" r:id="rId142" display="http://images.google.de/images?q=Congo Tetra"/>
    <hyperlink ref="C44" r:id="rId143" display="http://images.google.de/images?q=Phenacogramnus Speciea"/>
    <hyperlink ref="B106" r:id="rId144" display="http://images.google.de/images?q=Blood Fish"/>
    <hyperlink ref="C106" r:id="rId145" display="http://images.google.de/images?q=Phractolaemus Ansorgiw"/>
    <hyperlink ref="B107" r:id="rId146" display="http://images.google.de/images?q=Whiptail"/>
    <hyperlink ref="C107" r:id="rId147" display="http://images.google.de/images?q=Phractura Ansorgii w"/>
    <hyperlink ref="B45" r:id="rId148" display="http://images.google.de/images?q=Guppies"/>
    <hyperlink ref="C45" r:id="rId149" display="http://images.google.de/images?q=Poecilia Reticulataa"/>
    <hyperlink ref="B46" r:id="rId150" display="http://images.google.de/images?q=Round Nose"/>
    <hyperlink ref="C46" r:id="rId151" display="http://images.google.de/images?q=Polymyrus Nigripinnis a"/>
    <hyperlink ref="C85" r:id="rId152" display="http://images.google.de/images?q=Polypterus Senegalensisb"/>
    <hyperlink ref="B82" r:id="rId153" display="http://images.google.de/images?q=Polypterus"/>
    <hyperlink ref="C82" r:id="rId154" display="http://images.google.de/images?q=Polypterus Ansorgii b"/>
    <hyperlink ref="B83" r:id="rId155" display="http://images.google.de/images?q=Polypterus"/>
    <hyperlink ref="C83" r:id="rId156" display="http://images.google.de/images?q=Polypterus Delhezi b"/>
    <hyperlink ref="C84" r:id="rId157" display="http://images.google.de/images?q=Polypterus Palmas b"/>
    <hyperlink ref="B86" r:id="rId158" display="http://images.google.de/images?q=Polypterus"/>
    <hyperlink ref="C86" r:id="rId159" display="http://images.google.de/images?q=Polypterus Teugelsib"/>
    <hyperlink ref="B47" r:id="rId160" display="http://images.google.de/images?q=Procatopus"/>
    <hyperlink ref="C47" r:id="rId161" display="http://images.google.de/images?q=Procapotus Aberrans a"/>
    <hyperlink ref="B48" r:id="rId162" display="http://images.google.de/images?q=Procapotus"/>
    <hyperlink ref="C48" r:id="rId163" display="http://images.google.de/images?q=Procapotus Simillis a"/>
    <hyperlink ref="B49" r:id="rId164" display="http://images.google.de/images?q=Nothobranchus"/>
    <hyperlink ref="C49" r:id="rId165" display="http://images.google.de/images?q=Pronothobranchius kiyawensisa"/>
    <hyperlink ref="B87" r:id="rId166" display="http://images.google.de/images?q=Lung Fish"/>
    <hyperlink ref="C87" r:id="rId167" display="http://images.google.de/images?q=Protopterus Annectensudollotb"/>
    <hyperlink ref="B99" r:id="rId168" display="http://images.google.de/images?q=Marine Zebra"/>
    <hyperlink ref="C99" r:id="rId169" display="http://images.google.de/images?q=Pseudotropheus zebra c"/>
    <hyperlink ref="B34" r:id="rId170" display="http://images.google.de/images?q=Rabeo Rub/ (Black Labeio)"/>
    <hyperlink ref="C34" r:id="rId171" display="http://images.google.de/images?q=Labeo sp.a"/>
    <hyperlink ref="B50" r:id="rId172" display="http://images.google.de/images?q=Grass Cutters"/>
    <hyperlink ref="C50" r:id="rId173" display="http://images.google.de/images?q=Schilbe Mystus a"/>
    <hyperlink ref="B108" r:id="rId174" display="http://images.google.de/images?q=Apple Catfish"/>
    <hyperlink ref="C108" r:id="rId175" display="http://images.google.de/images?q=Snoy-Ebunesis w"/>
    <hyperlink ref="B22" r:id="rId176" display="http://images.google.de/images?q=Sylverticus"/>
    <hyperlink ref="C22" r:id="rId177" display="http://images.google.de/images?q=Babubus Sylverticusa"/>
    <hyperlink ref="B51" r:id="rId178" display="http://images.google.de/images?q=Brack Fish"/>
    <hyperlink ref="C51" r:id="rId179" display="http://images.google.de/images?q=Synodontis a"/>
    <hyperlink ref="B52" r:id="rId180" display="http://images.google.de/images?q=Upside Down Cats"/>
    <hyperlink ref="C52" r:id="rId181" display="http://images.google.de/images?q=Synodontis Nigeriventisa"/>
    <hyperlink ref="B53" r:id="rId182" display="http://images.google.de/images?q=Synodontis"/>
    <hyperlink ref="C53" r:id="rId183" display="http://images.google.de/images?q=Synodontis Occelatusa"/>
    <hyperlink ref="B54" r:id="rId184" display="http://images.google.de/images?q=Oceleffar"/>
    <hyperlink ref="C54" r:id="rId185" display="http://images.google.de/images?q=Synodontis Occeliffer a"/>
    <hyperlink ref="B55" r:id="rId186" display="http://images.google.de/images?q=Network"/>
    <hyperlink ref="C55" r:id="rId187" display="http://images.google.de/images?q=Synodontis Robertsi a"/>
    <hyperlink ref="B56" r:id="rId188" display="http://images.google.de/images?q=Dwarf Cat Fish"/>
    <hyperlink ref="C56" r:id="rId189" display="http://images.google.de/images?q=Synodontis Spa"/>
    <hyperlink ref="B57" r:id="rId190" display="http://images.google.de/images?q=Red Tail Cat Fish"/>
    <hyperlink ref="B58" r:id="rId191" display="http://images.google.de/images?q=Spratcat Fish"/>
    <hyperlink ref="C58" r:id="rId192" display="http://images.google.de/images?q=Synodontis sp.a"/>
    <hyperlink ref="B89" r:id="rId193" display="http://images.google.de/images?q=Puffer"/>
    <hyperlink ref="C89" r:id="rId194" display="http://images.google.de/images?q=Tetraodon Mbu b"/>
    <hyperlink ref="B100" r:id="rId195" display="http://images.google.de/images?q=Cichilds"/>
    <hyperlink ref="C100" r:id="rId196" display="http://images.google.de/images?q=Thisia Ansorgii c"/>
    <hyperlink ref="B101" r:id="rId197" display="http://images.google.de/images?q=Zebra Fish"/>
    <hyperlink ref="C101" r:id="rId198" display="http://images.google.de/images?q=Tilapia Maries c"/>
    <hyperlink ref="B111" r:id="rId199" display="http://images.google.de/images?q=Land Crab/Rainbowcrab"/>
    <hyperlink ref="C111" r:id="rId200" display="http://images.google.de/images?q=Cardiosoma Armatus"/>
    <hyperlink ref="B112" r:id="rId201" display="http://images.google.de/images?q=Big Shrimps"/>
    <hyperlink ref="C112" r:id="rId202" display="http://images.google.de/images?q=Crustacea Sp."/>
    <hyperlink ref="B113" r:id="rId203" display="http://images.google.de/images?q=Shrimp Cray Fish"/>
    <hyperlink ref="B110" r:id="rId204" display="http://images.google.de/images?q=Rare Shrimp"/>
    <hyperlink ref="C110" r:id="rId205" display="http://images.google.de/images?q=Atya Gabonensis"/>
    <hyperlink ref="C153" r:id="rId206" display="http://images.google.de/images?q=Alestes Sp.b"/>
    <hyperlink ref="C117" r:id="rId207" display="http://images.google.de/images?q=Aphyosemion Christyi a"/>
    <hyperlink ref="C118" r:id="rId208" display="http://images.google.de/images?q=Auchenoglanis Occidentalisa"/>
    <hyperlink ref="C119" r:id="rId209" display="http://images.google.de/images?q=Barbus Sp.a"/>
    <hyperlink ref="C154" r:id="rId210" display="http://images.google.de/images?q=Barilius Ansorgii b"/>
    <hyperlink ref="C120" r:id="rId211" display="http://images.google.de/images?q=Bryconaethiops Boulangeri a"/>
    <hyperlink ref="C121" r:id="rId212" display="http://images.google.de/images?q=Caecomastacembelus Greshoffia"/>
    <hyperlink ref="C122" r:id="rId213" display="http://images.google.de/images?q=Caecomastacembelus Sp.a"/>
    <hyperlink ref="C124" r:id="rId214" display="http://images.google.de/images?q=Campylomormyrus Alcesa"/>
    <hyperlink ref="C123" r:id="rId215" display="http://images.google.de/images?q=Campylomormyeus Rhynchophorusa"/>
    <hyperlink ref="C155" r:id="rId216" display="http://images.google.de/images?q=Channa Obscurusb"/>
    <hyperlink ref="C200" r:id="rId217" display="http://images.google.de/images?q=Chiloglanis Species Kinsukaw"/>
    <hyperlink ref="C156" r:id="rId218" display="http://images.google.de/images?q=Chrysichtys Ornatusb"/>
    <hyperlink ref="C157" r:id="rId219" display="http://images.google.de/images?q=Citharinus Citharusb"/>
    <hyperlink ref="C158" r:id="rId220" display="http://images.google.de/images?q=Clarias Angolensisb"/>
    <hyperlink ref="C125" r:id="rId221" display="http://images.google.de/images?q=Ctenopoma Acutirostrisa"/>
    <hyperlink ref="C126" r:id="rId222" display="http://images.google.de/images?q=Ctenopoma Ansorgiia"/>
    <hyperlink ref="C127" r:id="rId223" display="http://images.google.de/images?q=Ctenopoma Congicuma"/>
    <hyperlink ref="C128" r:id="rId224" display="http://images.google.de/images?q=Ctenopoma Fasiolatuma"/>
    <hyperlink ref="C129" r:id="rId225" display="http://images.google.de/images?q=Ctenopoma Oxyrhynchusa"/>
    <hyperlink ref="C130" r:id="rId226" display="http://images.google.de/images?q=Distichodus Affinisa"/>
    <hyperlink ref="C131" r:id="rId227" display="http://images.google.de/images?q=Distichodus Fasciolatus a"/>
    <hyperlink ref="C132" r:id="rId228" display="http://images.google.de/images?q=Distichodus Lussosoa"/>
    <hyperlink ref="C133" r:id="rId229" display="http://images.google.de/images?q=Distichodus Nobolia"/>
    <hyperlink ref="C134" r:id="rId230" display="http://images.google.de/images?q=Distichodus Sexfasciatusa"/>
    <hyperlink ref="C135" r:id="rId231" display="http://images.google.de/images?q=Epiplatys Chevalieria"/>
    <hyperlink ref="C136" r:id="rId232" display="http://images.google.de/images?q=Eutropiellus Debauwia"/>
    <hyperlink ref="C181" r:id="rId233" display="http://images.google.de/images?q=Hemichromis Sp. Muandac"/>
    <hyperlink ref="C182" r:id="rId234" display="http://images.google.de/images?q=Hemichromis Stelliferc"/>
    <hyperlink ref="C137" r:id="rId235" display="http://images.google.de/images?q=Hemigrammopetersius Caudalis a"/>
    <hyperlink ref="C159" r:id="rId236" display="http://images.google.de/images?q=Heterotis Niloticusb"/>
    <hyperlink ref="C160" r:id="rId237" display="http://images.google.de/images?q=Hydrocinus Goliathb"/>
    <hyperlink ref="C161" r:id="rId238" display="http://images.google.de/images?q=Hydrocinus Vittatusb"/>
    <hyperlink ref="C138" r:id="rId239" display="http://images.google.de/images?q=Labeo Cylindricusa"/>
    <hyperlink ref="C139" r:id="rId240" display="http://images.google.de/images?q=Labeo Variegatus a"/>
    <hyperlink ref="C183" r:id="rId241" display="http://images.google.de/images?q=Lamprologus Congoensisc"/>
    <hyperlink ref="C162" r:id="rId242" display="http://images.google.de/images?q=Lates Niloticusb"/>
    <hyperlink ref="C163" r:id="rId243" display="http://images.google.de/images?q=Malapterus Electricusb"/>
    <hyperlink ref="C140" r:id="rId244" display="http://images.google.de/images?q=Mastambelus Speciesa"/>
    <hyperlink ref="C141" r:id="rId245" display="http://images.google.de/images?q=Microsynodontisa"/>
    <hyperlink ref="C164" r:id="rId246" display="http://images.google.de/images?q=Mormyrops Boulengerib"/>
    <hyperlink ref="C165" r:id="rId247" display="http://images.google.de/images?q=Mormyrus Longirostrisb"/>
    <hyperlink ref="C142" r:id="rId248" display="http://images.google.de/images?q=Nannocharax Fasciolaris a"/>
    <hyperlink ref="C184" r:id="rId249" display="http://images.google.de/images?q=Nanochromis Consortusc"/>
    <hyperlink ref="C185" r:id="rId250" display="http://images.google.de/images?q=Nanochromis Dimidiatusc"/>
    <hyperlink ref="C186" r:id="rId251" display="http://images.google.de/images?q=Nanochromis Nudicepsc"/>
    <hyperlink ref="C187" r:id="rId252" display="http://images.google.de/images?q=Nanochromis Pariliusc"/>
    <hyperlink ref="C188" r:id="rId253" display="http://images.google.de/images?q=Nanochromis Sp. (Leza)c"/>
    <hyperlink ref="C189" r:id="rId254" display="http://images.google.de/images?q=Nanochromis Transvestitusc"/>
    <hyperlink ref="C190" r:id="rId255" display="http://images.google.de/images?q=Neolebias Sp.c"/>
    <hyperlink ref="C191" r:id="rId256" display="http://images.google.de/images?q=Orthochromis Polyacanthusc"/>
    <hyperlink ref="C143" r:id="rId257" display="http://images.google.de/images?q=Parailia Longifilisa"/>
    <hyperlink ref="C166" r:id="rId258" display="http://images.google.de/images?q=Parauchenoglanis Macrostomab"/>
    <hyperlink ref="C144" r:id="rId259" display="http://images.google.de/images?q=Phactolaemus Ansorgiia"/>
    <hyperlink ref="C167" r:id="rId260" display="http://images.google.de/images?q=Phago Maculatusb"/>
    <hyperlink ref="C168" r:id="rId261" display="http://images.google.de/images?q=Phago Sp.b"/>
    <hyperlink ref="C145" r:id="rId262" display="http://images.google.de/images?q=Phenacogrammus Altus (Brachyperterius)a"/>
    <hyperlink ref="C146" r:id="rId263" display="http://images.google.de/images?q=Phenacogrammus Breusengemia"/>
    <hyperlink ref="C147" r:id="rId264" display="http://images.google.de/images?q=Phenacogrammus Interptusa"/>
    <hyperlink ref="C148" r:id="rId265" display="http://images.google.de/images?q=Phenacogrammus Sp. Kwango a"/>
    <hyperlink ref="C201" r:id="rId266" display="http://images.google.de/images?q=Phractura Sp. Kinsuka w"/>
    <hyperlink ref="B149" r:id="rId267" display="http://images.google.de/images?q=Guppy Wild"/>
    <hyperlink ref="C149" r:id="rId268" display="http://images.google.de/images?q=Poecilia Reticulataa"/>
    <hyperlink ref="C150" r:id="rId269" display="http://images.google.de/images?q=Pollimyrus Nigripinnisa"/>
    <hyperlink ref="C169" r:id="rId270" display="http://images.google.de/images?q=Polypterus Bichir Bichirb"/>
    <hyperlink ref="C170" r:id="rId271" display="http://images.google.de/images?q=Polypterus Congicumb"/>
    <hyperlink ref="C171" r:id="rId272" display="http://images.google.de/images?q=Polypterus Delhezib"/>
    <hyperlink ref="C172" r:id="rId273" display="http://images.google.de/images?q=Polypterus Ornatipinnis b"/>
    <hyperlink ref="C173" r:id="rId274" display="http://images.google.de/images?q=Polypterus Palmasb"/>
    <hyperlink ref="C174" r:id="rId275" display="http://images.google.de/images?q=Polypterus Weeksib"/>
    <hyperlink ref="C175" r:id="rId276" display="http://images.google.de/images?q=Protopterus Aethiopicus b"/>
    <hyperlink ref="C176" r:id="rId277" display="http://images.google.de/images?q=Protopterus Albinob"/>
    <hyperlink ref="C177" r:id="rId278" display="http://images.google.de/images?q=Protopterus Dolloi b"/>
    <hyperlink ref="C192" r:id="rId279" display="http://images.google.de/images?q=Steatocranus Casuariusc"/>
    <hyperlink ref="C193" r:id="rId280" display="http://images.google.de/images?q=Steatocranus Ngombec"/>
    <hyperlink ref="C194" r:id="rId281" display="http://images.google.de/images?q=Steatocranus Sp.c"/>
    <hyperlink ref="C195" r:id="rId282" display="http://images.google.de/images?q=Steatocranus Tinantic"/>
    <hyperlink ref="C202" r:id="rId283" display="http://images.google.de/images?q=Synodontis Albertiw"/>
    <hyperlink ref="C203" r:id="rId284" display="http://images.google.de/images?q=Synodontis Angelicusw"/>
    <hyperlink ref="C204" r:id="rId285" display="http://images.google.de/images?q=Synodontis Brichardiw"/>
    <hyperlink ref="C205" r:id="rId286" display="http://images.google.de/images?q=Synodontis Caudalisw"/>
    <hyperlink ref="C206" r:id="rId287" display="http://images.google.de/images?q=Synodontis Contractusw"/>
    <hyperlink ref="C207" r:id="rId288" display="http://images.google.de/images?q=Synodontis Decorus w"/>
    <hyperlink ref="C208" r:id="rId289" display="http://images.google.de/images?q=Synodontis Flavitaeniatus w"/>
    <hyperlink ref="C209" r:id="rId290" display="http://images.google.de/images?q=Synodontis Greshoffiw"/>
    <hyperlink ref="C210" r:id="rId291" display="http://images.google.de/images?q=Synodontis Nigriventrisw"/>
    <hyperlink ref="C211" r:id="rId292" display="http://images.google.de/images?q=Synodontis Notatusw"/>
    <hyperlink ref="C212" r:id="rId293" display="http://images.google.de/images?q=Synodontis Pleurops w"/>
    <hyperlink ref="C213" r:id="rId294" display="http://images.google.de/images?q=Synodontis Schoutedeniw"/>
    <hyperlink ref="C214" r:id="rId295" display="http://images.google.de/images?q=Synodontis Solonisw"/>
    <hyperlink ref="C178" r:id="rId296" display="http://images.google.de/images?q=Tetraodon Miurus b"/>
    <hyperlink ref="B179" r:id="rId297" display="http://images.google.de/images?q=Puffer"/>
    <hyperlink ref="C179" r:id="rId298" display="http://images.google.de/images?q=Tetraodon Sp. Mbub"/>
    <hyperlink ref="C196" r:id="rId299" display="http://images.google.de/images?q=Thoracochromis Spc"/>
    <hyperlink ref="C197" r:id="rId300" display="http://images.google.de/images?q=Tilapia Sp.c"/>
    <hyperlink ref="C198" r:id="rId301" display="http://images.google.de/images?q=Tylochromis Latelarisc"/>
    <hyperlink ref="C151" r:id="rId302" display="http://images.google.de/images?q=Xenomystus Nigriventrisa"/>
    <hyperlink ref="B216" r:id="rId303" display="http://images.google.de/images?q=Shrimp/Crevette"/>
    <hyperlink ref="C216" r:id="rId304" display="http://images.google.de/images?q=Shrimp/Crevette"/>
    <hyperlink ref="B218" r:id="rId305" display="http://images.google.de/images?q=Tailles Whip Scorpions"/>
    <hyperlink ref="C218" r:id="rId306" display="http://images.google.de/images?q=Amblypygid sp."/>
    <hyperlink ref="B219" r:id="rId307" display="http://images.google.de/images?q=Little Bettle"/>
    <hyperlink ref="C219" r:id="rId308" display="http://images.google.de/images?q=Assorted"/>
    <hyperlink ref="B220" r:id="rId309" display="http://images.google.de/images?q=Milliped"/>
    <hyperlink ref="C220" r:id="rId310" display="http://images.google.de/images?q=Cambala Anulata"/>
    <hyperlink ref="B221" r:id="rId311" display="http://images.google.de/images?q=Land Crab"/>
    <hyperlink ref="C221" r:id="rId312" display="http://images.google.de/images?q=Cardiosoma Armatum Gecarcinus"/>
    <hyperlink ref="B222" r:id="rId313" display="http://images.google.de/images?q=Centipede"/>
    <hyperlink ref="C222" r:id="rId314" display="http://images.google.de/images?q=Chilopoda sp."/>
    <hyperlink ref="B223" r:id="rId315" display="http://images.google.de/images?q=Hermit Crab"/>
    <hyperlink ref="C223" r:id="rId316" display="http://images.google.de/images?q=Coenobita Perlatus"/>
    <hyperlink ref="B224" r:id="rId317" display="http://images.google.de/images?q=Goliath Beetle"/>
    <hyperlink ref="C224" r:id="rId318" display="http://images.google.de/images?q=Goliathus sp."/>
    <hyperlink ref="B225" r:id="rId319" display="http://images.google.de/images?q=Hercules Spider"/>
    <hyperlink ref="C225" r:id="rId320" display="http://images.google.de/images?q=Hysterocrate Hercule"/>
    <hyperlink ref="B226" r:id="rId321" display="http://images.google.de/images?q=Praying Manthis"/>
    <hyperlink ref="C226" r:id="rId322" display="http://images.google.de/images?q=Mantis religiosa eichleri"/>
    <hyperlink ref="B227" r:id="rId323" display="http://images.google.de/images?q=Manthis"/>
    <hyperlink ref="C227" r:id="rId324" display="http://images.google.de/images?q=Mantis sp."/>
    <hyperlink ref="B228" r:id="rId325" display="http://images.google.de/images?q=Acquatic Beetle"/>
    <hyperlink ref="C228" r:id="rId326" display="http://images.google.de/images?q=Meceptera Teracetera"/>
    <hyperlink ref="B229" r:id="rId327" display="http://images.google.de/images?q=Rhino Beetle"/>
    <hyperlink ref="C229" r:id="rId328" display="http://images.google.de/images?q=Rhino Rhino"/>
    <hyperlink ref="B230" r:id="rId329" display="http://images.google.de/images?q=Wind Scorpion Agugae"/>
    <hyperlink ref="C230" r:id="rId330" display="http://images.google.de/images?q=Solifuga sp."/>
    <hyperlink ref="B232" r:id="rId331" display="http://images.google.de/images?q=Poisonous Hairy Spider"/>
    <hyperlink ref="B231" r:id="rId332" display="http://images.google.de/images?q=Baboon Spider"/>
    <hyperlink ref="C231" r:id="rId333" display="http://images.google.de/images?q=Tarantula sp."/>
    <hyperlink ref="B244" r:id="rId334" display="http://images.google.de/images?q=Desjardini sailfin tang"/>
    <hyperlink ref="C244" r:id="rId335" display="http://images.google.de/images?q=Zebrasoma desjardini"/>
    <hyperlink ref="C29" r:id="rId336" display="http://images.google.de/images?q=Eutropiellus Debauwia"/>
    <hyperlink ref="C66" r:id="rId337" display="http://images.google.de/images?q=Chrysichthysb"/>
    <hyperlink ref="B115" r:id="rId338" display="http://images.google.de/images?q=Poisonous Hairy Spider"/>
    <hyperlink ref="B234" r:id="rId339" display="http://images.google.de/images?q=Sohal tang"/>
    <hyperlink ref="C234" r:id="rId340" display="http://images.google.de/images?q=Acanthurus sohal"/>
    <hyperlink ref="B235" r:id="rId341" display="http://images.google.de/images?q=Yellowtail angelfish"/>
    <hyperlink ref="C235" r:id="rId342" display="http://images.google.de/images?q=Apolemichthys xanthurus"/>
    <hyperlink ref="B236" r:id="rId343" display="http://images.google.de/images?q=Blacktail butterflyfish"/>
    <hyperlink ref="C236" r:id="rId344" display="http://images.google.de/images?q=Chaetodon austriacus"/>
    <hyperlink ref="B237" r:id="rId345" display="http://images.google.de/images?q=Orangeface butterflyfish"/>
    <hyperlink ref="C237" r:id="rId346" display="http://images.google.de/images?q=Chaetodon larvatus  "/>
    <hyperlink ref="B238" r:id="rId347" display="http://images.google.de/images?q=Redback butterflyfish"/>
    <hyperlink ref="C238" r:id="rId348" display="http://images.google.de/images?q=Chaetodon paucifasciatus "/>
    <hyperlink ref="B239" r:id="rId349" display="http://images.google.de/images?q=Masked butterflyfish"/>
    <hyperlink ref="C239" r:id="rId350" display="http://images.google.de/images?q=Chaetodon semilarvatus "/>
    <hyperlink ref="B240" r:id="rId351" display="http://images.google.de/images?q=Vagabond butterflyfish"/>
    <hyperlink ref="C240" r:id="rId352" display="http://images.google.de/images?q=Chaetodon vagabundus"/>
    <hyperlink ref="B241" r:id="rId353" display="http://images.google.de/images?q=Schooling bannerfish"/>
    <hyperlink ref="C241" r:id="rId354" display="http://images.google.de/images?q=Heniochus diphreutes"/>
    <hyperlink ref="B242" r:id="rId355" display="http://images.google.de/images?q=Arabian asfur angelfish"/>
    <hyperlink ref="C242" r:id="rId356" display="http://images.google.de/images?q=Pomacanthus asfur"/>
    <hyperlink ref="B243" r:id="rId357" display="http://images.google.de/images?q=Half-moon angelfish"/>
    <hyperlink ref="C243" r:id="rId358" display="http://images.google.de/images?q=Pomacanthus maculosus"/>
    <hyperlink ref="B245" r:id="rId359" display="http://images.google.de/images?q=Purple tang"/>
    <hyperlink ref="C245" r:id="rId360" display="http://images.google.de/images?q=Zebrasoma xanthurus"/>
  </hyperlinks>
  <pageMargins left="0.7" right="0.7" top="0.78740157499999996" bottom="0.78740157499999996" header="0.3" footer="0.3"/>
  <pageSetup paperSize="9" orientation="portrait" r:id="rId36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ng1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Siegfried</dc:creator>
  <cp:lastModifiedBy>Siegfried</cp:lastModifiedBy>
  <dcterms:created xsi:type="dcterms:W3CDTF">2015-07-29T12:30:24Z</dcterms:created>
  <dcterms:modified xsi:type="dcterms:W3CDTF">2015-07-29T12:49:56Z</dcterms:modified>
</cp:coreProperties>
</file>